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arichte\Documents\PHI\CHP\for upload\"/>
    </mc:Choice>
  </mc:AlternateContent>
  <workbookProtection workbookPassword="A828" lockStructure="1"/>
  <bookViews>
    <workbookView xWindow="0" yWindow="0" windowWidth="24000" windowHeight="9510" tabRatio="837"/>
  </bookViews>
  <sheets>
    <sheet name="Program Instructions" sheetId="1" r:id="rId1"/>
    <sheet name="Eligible Measures &amp; Incentives" sheetId="2" r:id="rId2"/>
    <sheet name="Cover" sheetId="4" r:id="rId3"/>
    <sheet name="1. Application Form" sheetId="5" r:id="rId4"/>
    <sheet name="2. Host Facility" sheetId="6" r:id="rId5"/>
    <sheet name="3. Primary Cont'r Experience" sheetId="7" r:id="rId6"/>
    <sheet name="4. CHP System" sheetId="8" r:id="rId7"/>
    <sheet name="5. Project Implementation" sheetId="9" r:id="rId8"/>
    <sheet name="6. Project Operation" sheetId="10" r:id="rId9"/>
    <sheet name="Summary" sheetId="11" r:id="rId10"/>
    <sheet name="TRC Tool" sheetId="12" state="hidden" r:id="rId11"/>
    <sheet name="Pepco Values" sheetId="13" state="hidden" r:id="rId12"/>
    <sheet name="Delmarva Values" sheetId="14" state="hidden" r:id="rId13"/>
    <sheet name="Logos&amp;Administrator Instruction" sheetId="15" state="hidden" r:id="rId14"/>
    <sheet name="PepcoT&amp;C" sheetId="16" state="hidden" r:id="rId15"/>
    <sheet name="DelmarvaT&amp;C" sheetId="17" state="hidden" r:id="rId16"/>
    <sheet name="TRC Instructions" sheetId="18" state="hidden" r:id="rId17"/>
    <sheet name="TRC Instructions " sheetId="19" state="hidden" r:id="rId18"/>
    <sheet name="Pepco Measures" sheetId="20" state="hidden" r:id="rId19"/>
    <sheet name="Delmarva Measures" sheetId="21" state="hidden" r:id="rId20"/>
    <sheet name="RefApplication" sheetId="22" state="hidden" r:id="rId21"/>
    <sheet name="Change Log" sheetId="23" state="hidden" r:id="rId22"/>
  </sheets>
  <externalReferences>
    <externalReference r:id="rId23"/>
    <externalReference r:id="rId24"/>
  </externalReferences>
  <definedNames>
    <definedName name="ActualHours" hidden="1">'[1]Customer Information'!$F$11</definedName>
    <definedName name="BusinessTypeLookup" localSheetId="5">[2]RefApplication!$J$2:$K$10</definedName>
    <definedName name="BusinessTypeLookup">RefApplication!$J$2:$K$10</definedName>
    <definedName name="Cap_CHP">RefApplication!$J$39</definedName>
    <definedName name="CapacityCap">RefApplication!$J$26</definedName>
    <definedName name="CapacityCost_Flag">'1. Application Form'!$I$60</definedName>
    <definedName name="CapacityIncentive_Flag">'1. Application Form'!$H$60</definedName>
    <definedName name="CapacityIncentive_GE250">RefApplication!$J$31</definedName>
    <definedName name="CapacityIncentive_Initial">RefApplication!$J$29</definedName>
    <definedName name="CapacityIncentive_LT250">RefApplication!$J$30</definedName>
    <definedName name="Choice_Agriculture">RefApplication!$B$26:$B$31</definedName>
    <definedName name="Choice_Education">RefApplication!$B$63:$B$64</definedName>
    <definedName name="Choice_Government">RefApplication!$B$56:$B$58</definedName>
    <definedName name="Choice_HealthCare">RefApplication!$B$59:$B$62</definedName>
    <definedName name="Choice_HeathCare">RefApplication!$B$59:$B$62</definedName>
    <definedName name="Choice_Individual">RefApplication!$A$74:$A$118</definedName>
    <definedName name="Choice_Industrial">RefApplication!$B$32:$B$37</definedName>
    <definedName name="Choice_LargeCommercial">RefApplication!$B$38:$B$47</definedName>
    <definedName name="Choice_NonProfit">RefApplication!$B$65:$B$65</definedName>
    <definedName name="Choice_SmallCommercial">RefApplication!$B$48:$B$55</definedName>
    <definedName name="Choose_BuildingType" localSheetId="5">[2]RefApplication!$D$2:$D$14</definedName>
    <definedName name="Choose_BuildingType">RefApplication!$D$2:$D$18</definedName>
    <definedName name="Choose_BusinessTypeGeneral" localSheetId="5">[2]RefApplication!$J$2:$J$10</definedName>
    <definedName name="Choose_BusinessTypeGeneral">RefApplication!$J$2:$J$9</definedName>
    <definedName name="Choose_CompanyStatus">RefApplication!$G$2:$G$7</definedName>
    <definedName name="Choose_CompanyType" localSheetId="5">[2]RefApplication!$F$2:$F$9</definedName>
    <definedName name="Choose_CompanyType">RefApplication!$F$2:$F$9</definedName>
    <definedName name="Choose_ContractType">RefApplication!$F$27:$F$29</definedName>
    <definedName name="Choose_DaysPerWeek">RefApplication!$G$20:$G$22</definedName>
    <definedName name="Choose_ExistingNew">RefApplication!$H$20:$H$21</definedName>
    <definedName name="Choose_Fuel" localSheetId="5">[2]RefApplication!$C$16:$C$19</definedName>
    <definedName name="Choose_Fuel">RefApplication!$C$20:$C$24</definedName>
    <definedName name="Choose_Fuel2">RefApplication!$E$34:$E$37</definedName>
    <definedName name="Choose_HowHeard" localSheetId="5">[2]RefApplication!$H$2:$H$5</definedName>
    <definedName name="Choose_HowHeard">RefApplication!$H$2:$H$7</definedName>
    <definedName name="Choose_MasterElectrician">RefApplication!$M$2:$M$4</definedName>
    <definedName name="Choose_Month">RefApplication!$E$41:$E$52</definedName>
    <definedName name="Choose_NewConstruction" localSheetId="5">[2]RefApplication!$A$13:$A$14</definedName>
    <definedName name="Choose_NewConstruction">RefApplication!$A$13:$A$14</definedName>
    <definedName name="Choose_Number">RefApplication!$F$20:$F$23</definedName>
    <definedName name="Choose_OwnRent" localSheetId="5">[2]RefApplication!$B$9:$B$10</definedName>
    <definedName name="Choose_OwnRent">RefApplication!$B$9:$B$10</definedName>
    <definedName name="Choose_Payee" localSheetId="5">[2]RefApplication!$B$2:$B$4</definedName>
    <definedName name="Choose_Payee">RefApplication!$B$2:$B$4</definedName>
    <definedName name="Choose_ProjectType" localSheetId="5">[2]RefApplication!$E$2:$E$3</definedName>
    <definedName name="Choose_ProjectType">RefApplication!$E$2:$E$3</definedName>
    <definedName name="Choose_ProjectTypeNC">RefApplication!$E$6:$E$7</definedName>
    <definedName name="Choose_QuarterYear">RefApplication!$D$46:$D$65</definedName>
    <definedName name="Choose_ReUpgrades">RefApplication!$L$2:$L$4</definedName>
    <definedName name="Choose_ShiftPattern">RefApplication!$F$20:$F$22</definedName>
    <definedName name="Choose_ThermalOutput" localSheetId="5">[2]RefApplication!$C$9:$C$12</definedName>
    <definedName name="Choose_ThermalOutput">RefApplication!$C$9:$C$14</definedName>
    <definedName name="Choose_ThermalOutputForm">RefApplication!$E$10:$E$16</definedName>
    <definedName name="Choose_Utility" localSheetId="5">[2]RefApplication!$A$9:$A$10</definedName>
    <definedName name="Choose_Utility">RefApplication!$A$9:$A$10</definedName>
    <definedName name="Choose_Year">RefApplication!$O$2:$O$5</definedName>
    <definedName name="Choose_YesNo" localSheetId="5">[2]RefApplication!$A$2:$A$3</definedName>
    <definedName name="Choose_YesNo">RefApplication!$A$2:$A$3</definedName>
    <definedName name="CompanyName">'1. Application Form'!$D$6</definedName>
    <definedName name="CostCap_CHP">RefApplication!$J$40</definedName>
    <definedName name="DemandDiversity">1</definedName>
    <definedName name="HowHeardLookup" localSheetId="5">[2]RefApplication!$H$2:$I$5</definedName>
    <definedName name="HowHeardLookup">RefApplication!$H$2:$I$5</definedName>
    <definedName name="Incentive_kW_GtThreshold">RefApplication!$J$38</definedName>
    <definedName name="Incentive_kW_LEThreshold">RefApplication!$J$37</definedName>
    <definedName name="kWCost">'Pepco Values'!$C$45</definedName>
    <definedName name="kWhCost">'Pepco Values'!$C$46</definedName>
    <definedName name="Lookup_LHVtoHHVConversion">RefApplication!$C$20:$D$24</definedName>
    <definedName name="Lookup_Month">RefApplication!$E$41:$F$52</definedName>
    <definedName name="Measure">'Pepco Measures'!$F$3:$F$49</definedName>
    <definedName name="MeasureTableCHP">RefApplication!$I$13:$L$21</definedName>
    <definedName name="NewConstruction" localSheetId="5">'[2]Logos&amp;Administrator Instruction'!$B$13</definedName>
    <definedName name="OPHOURS24x7">24*365</definedName>
    <definedName name="PaymentLookup">RefApplication!$B$2:$C$3</definedName>
    <definedName name="POP_1" localSheetId="5">[2]RefApplication!$B$17</definedName>
    <definedName name="_xlnm.Print_Area" localSheetId="3">'1. Application Form'!$A$3:$L$115</definedName>
    <definedName name="_xlnm.Print_Area" localSheetId="4">'2. Host Facility'!$C$4:$G$95</definedName>
    <definedName name="_xlnm.Print_Area" localSheetId="5">'3. Primary Cont''r Experience'!$B$3:$R$49</definedName>
    <definedName name="_xlnm.Print_Area" localSheetId="6">'4. CHP System'!$B$2:$AP$48</definedName>
    <definedName name="_xlnm.Print_Area" localSheetId="7">'5. Project Implementation'!$B$2:$P$45</definedName>
    <definedName name="_xlnm.Print_Area" localSheetId="8">'6. Project Operation'!$B$2:$T$34</definedName>
    <definedName name="_xlnm.Print_Area" localSheetId="2">Cover!$B$2:$J$34</definedName>
    <definedName name="_xlnm.Print_Area" localSheetId="15">'DelmarvaT&amp;C'!$B$5:$L$24</definedName>
    <definedName name="_xlnm.Print_Area" localSheetId="1">'Eligible Measures &amp; Incentives'!$B$2:$I$22</definedName>
    <definedName name="_xlnm.Print_Area" localSheetId="14">'PepcoT&amp;C'!$B$5:$L$23</definedName>
    <definedName name="_xlnm.Print_Area" localSheetId="0">'Program Instructions'!$B$2:$AM$78</definedName>
    <definedName name="_xlnm.Print_Area" localSheetId="16">'TRC Instructions'!$B$4:$K$30</definedName>
    <definedName name="_xlnm.Print_Area" localSheetId="17">'TRC Instructions '!$B$4:$K$30</definedName>
    <definedName name="_xlnm.Print_Area" localSheetId="10">'TRC Tool'!$B$2:$M$33</definedName>
    <definedName name="ProductionCap">RefApplication!$J$27</definedName>
    <definedName name="ProductionCost_Flag">'1. Application Form'!$I$67</definedName>
    <definedName name="ProductionIncentive">RefApplication!$J$32</definedName>
    <definedName name="ProductionIncentive_Flag">'1. Application Form'!$H$67</definedName>
    <definedName name="Program">'Pepco Measures'!$C$11:$C$11</definedName>
    <definedName name="Sector">'Pepco Values'!$B$49:$B$50</definedName>
    <definedName name="Threshold">RefApplication!$J$35</definedName>
    <definedName name="ULock" hidden="1">[1]Backside!$B$10</definedName>
    <definedName name="Usage">{2,4,6}</definedName>
    <definedName name="Utility_Name" localSheetId="5">'[2]Logos&amp;Administrator Instruction'!$B$9</definedName>
    <definedName name="Utility_Name">'Logos&amp;Administrator Instruction'!$B$9</definedName>
    <definedName name="Utility_Name_Cap" localSheetId="5">'[2]Logos&amp;Administrator Instruction'!$B$10</definedName>
    <definedName name="Utility_Name_Cap">'Logos&amp;Administrator Instruction'!$B$10</definedName>
    <definedName name="VendorName">'1. Application Form'!$D$36</definedName>
    <definedName name="WOTop">12</definedName>
    <definedName name="Z_108BB875_1A79_407F_97F6_6D743F46DF3B_.wvu.Cols" localSheetId="5" hidden="1">'3. Primary Cont''r Experience'!$M:$M</definedName>
    <definedName name="Z_108BB875_1A79_407F_97F6_6D743F46DF3B_.wvu.Cols" localSheetId="10" hidden="1">'TRC Tool'!$J:$J</definedName>
    <definedName name="Z_108BB875_1A79_407F_97F6_6D743F46DF3B_.wvu.PrintArea" localSheetId="3" hidden="1">'1. Application Form'!$A$3:$L$115</definedName>
    <definedName name="Z_108BB875_1A79_407F_97F6_6D743F46DF3B_.wvu.PrintArea" localSheetId="4" hidden="1">'2. Host Facility'!$C$4:$G$95</definedName>
    <definedName name="Z_108BB875_1A79_407F_97F6_6D743F46DF3B_.wvu.PrintArea" localSheetId="5" hidden="1">'3. Primary Cont''r Experience'!$B$3:$R$49</definedName>
    <definedName name="Z_108BB875_1A79_407F_97F6_6D743F46DF3B_.wvu.PrintArea" localSheetId="6" hidden="1">'4. CHP System'!$B$2:$AP$59</definedName>
    <definedName name="Z_108BB875_1A79_407F_97F6_6D743F46DF3B_.wvu.PrintArea" localSheetId="7" hidden="1">'5. Project Implementation'!$B$2:$P$44</definedName>
    <definedName name="Z_108BB875_1A79_407F_97F6_6D743F46DF3B_.wvu.PrintArea" localSheetId="8" hidden="1">'6. Project Operation'!$B$2:$T$34</definedName>
    <definedName name="Z_108BB875_1A79_407F_97F6_6D743F46DF3B_.wvu.PrintArea" localSheetId="2" hidden="1">Cover!$B$2:$J$34</definedName>
    <definedName name="Z_108BB875_1A79_407F_97F6_6D743F46DF3B_.wvu.PrintArea" localSheetId="15" hidden="1">'DelmarvaT&amp;C'!$B$5:$L$24</definedName>
    <definedName name="Z_108BB875_1A79_407F_97F6_6D743F46DF3B_.wvu.PrintArea" localSheetId="1" hidden="1">'Eligible Measures &amp; Incentives'!$B$2:$I$22</definedName>
    <definedName name="Z_108BB875_1A79_407F_97F6_6D743F46DF3B_.wvu.PrintArea" localSheetId="14" hidden="1">'PepcoT&amp;C'!$B$5:$L$23</definedName>
    <definedName name="Z_108BB875_1A79_407F_97F6_6D743F46DF3B_.wvu.PrintArea" localSheetId="0" hidden="1">'Program Instructions'!$B$2:$AM$78</definedName>
    <definedName name="Z_108BB875_1A79_407F_97F6_6D743F46DF3B_.wvu.PrintArea" localSheetId="16" hidden="1">'TRC Instructions'!$B$4:$K$30</definedName>
    <definedName name="Z_108BB875_1A79_407F_97F6_6D743F46DF3B_.wvu.PrintArea" localSheetId="17" hidden="1">'TRC Instructions '!$B$4:$K$30</definedName>
    <definedName name="Z_108BB875_1A79_407F_97F6_6D743F46DF3B_.wvu.PrintArea" localSheetId="10" hidden="1">'TRC Tool'!$B$2:$M$33</definedName>
    <definedName name="Z_108BB875_1A79_407F_97F6_6D743F46DF3B_.wvu.Rows" localSheetId="3" hidden="1">'1. Application Form'!$26:$33,'1. Application Form'!$44:$44,'1. Application Form'!$47:$48,'1. Application Form'!$53:$68,'1. Application Form'!$76:$76,'1. Application Form'!$91:$94</definedName>
    <definedName name="Z_108BB875_1A79_407F_97F6_6D743F46DF3B_.wvu.Rows" localSheetId="0" hidden="1">'Program Instructions'!$9:$11</definedName>
    <definedName name="Z_108BB875_1A79_407F_97F6_6D743F46DF3B_.wvu.Rows" localSheetId="10" hidden="1">'TRC Tool'!$6:$6,'TRC Tool'!$12:$15,'TRC Tool'!$18:$18,'TRC Tool'!$32:$32</definedName>
    <definedName name="Z_C56B3D6B_3B98_4A17_BD3C_B9F218E372DD_.wvu.Cols" localSheetId="5" hidden="1">'3. Primary Cont''r Experience'!$M:$M</definedName>
    <definedName name="Z_C56B3D6B_3B98_4A17_BD3C_B9F218E372DD_.wvu.Cols" localSheetId="10" hidden="1">'TRC Tool'!$J:$J</definedName>
    <definedName name="Z_C56B3D6B_3B98_4A17_BD3C_B9F218E372DD_.wvu.PrintArea" localSheetId="3" hidden="1">'1. Application Form'!$A$3:$L$115</definedName>
    <definedName name="Z_C56B3D6B_3B98_4A17_BD3C_B9F218E372DD_.wvu.PrintArea" localSheetId="4" hidden="1">'2. Host Facility'!$C$4:$G$95</definedName>
    <definedName name="Z_C56B3D6B_3B98_4A17_BD3C_B9F218E372DD_.wvu.PrintArea" localSheetId="5" hidden="1">'3. Primary Cont''r Experience'!$B$3:$R$49</definedName>
    <definedName name="Z_C56B3D6B_3B98_4A17_BD3C_B9F218E372DD_.wvu.PrintArea" localSheetId="6" hidden="1">'4. CHP System'!$B$2:$AP$59</definedName>
    <definedName name="Z_C56B3D6B_3B98_4A17_BD3C_B9F218E372DD_.wvu.PrintArea" localSheetId="7" hidden="1">'5. Project Implementation'!$B$2:$P$44</definedName>
    <definedName name="Z_C56B3D6B_3B98_4A17_BD3C_B9F218E372DD_.wvu.PrintArea" localSheetId="8" hidden="1">'6. Project Operation'!$B$2:$T$34</definedName>
    <definedName name="Z_C56B3D6B_3B98_4A17_BD3C_B9F218E372DD_.wvu.PrintArea" localSheetId="2" hidden="1">Cover!$B$2:$J$34</definedName>
    <definedName name="Z_C56B3D6B_3B98_4A17_BD3C_B9F218E372DD_.wvu.PrintArea" localSheetId="15" hidden="1">'DelmarvaT&amp;C'!$B$5:$L$24</definedName>
    <definedName name="Z_C56B3D6B_3B98_4A17_BD3C_B9F218E372DD_.wvu.PrintArea" localSheetId="1" hidden="1">'Eligible Measures &amp; Incentives'!$B$2:$I$22</definedName>
    <definedName name="Z_C56B3D6B_3B98_4A17_BD3C_B9F218E372DD_.wvu.PrintArea" localSheetId="14" hidden="1">'PepcoT&amp;C'!$B$5:$L$23</definedName>
    <definedName name="Z_C56B3D6B_3B98_4A17_BD3C_B9F218E372DD_.wvu.PrintArea" localSheetId="0" hidden="1">'Program Instructions'!$B$2:$AM$78</definedName>
    <definedName name="Z_C56B3D6B_3B98_4A17_BD3C_B9F218E372DD_.wvu.PrintArea" localSheetId="16" hidden="1">'TRC Instructions'!$B$4:$K$30</definedName>
    <definedName name="Z_C56B3D6B_3B98_4A17_BD3C_B9F218E372DD_.wvu.PrintArea" localSheetId="17" hidden="1">'TRC Instructions '!$B$4:$K$30</definedName>
    <definedName name="Z_C56B3D6B_3B98_4A17_BD3C_B9F218E372DD_.wvu.PrintArea" localSheetId="10" hidden="1">'TRC Tool'!$B$2:$M$33</definedName>
    <definedName name="Z_C56B3D6B_3B98_4A17_BD3C_B9F218E372DD_.wvu.Rows" localSheetId="3" hidden="1">'1. Application Form'!$26:$33,'1. Application Form'!$44:$44,'1. Application Form'!$47:$48,'1. Application Form'!$53:$68,'1. Application Form'!$76:$76,'1. Application Form'!$91:$94</definedName>
    <definedName name="Z_C56B3D6B_3B98_4A17_BD3C_B9F218E372DD_.wvu.Rows" localSheetId="0" hidden="1">'Program Instructions'!$9:$11</definedName>
    <definedName name="Z_C56B3D6B_3B98_4A17_BD3C_B9F218E372DD_.wvu.Rows" localSheetId="10" hidden="1">'TRC Tool'!$6:$6,'TRC Tool'!$12:$15,'TRC Tool'!$18:$18,'TRC Tool'!$32:$32</definedName>
  </definedNames>
  <calcPr calcId="152511"/>
  <customWorkbookViews>
    <customWorkbookView name="McCune, Spencer (US) - Personal View" guid="{C56B3D6B-3B98-4A17-BD3C-B9F218E372DD}" mergeInterval="0" personalView="1" maximized="1" xWindow="1912" yWindow="-8" windowWidth="1936" windowHeight="1056" tabRatio="837" activeSheetId="1"/>
    <customWorkbookView name="Judith Richter - Personal View" guid="{108BB875-1A79-407F-97F6-6D743F46DF3B}" mergeInterval="0" personalView="1" maximized="1" xWindow="-8" yWindow="-8" windowWidth="1616" windowHeight="886" tabRatio="837" activeSheetId="6"/>
  </customWorkbookViews>
</workbook>
</file>

<file path=xl/calcChain.xml><?xml version="1.0" encoding="utf-8"?>
<calcChain xmlns="http://schemas.openxmlformats.org/spreadsheetml/2006/main">
  <c r="I33" i="14" l="1"/>
  <c r="I32" i="14"/>
  <c r="I33" i="13"/>
  <c r="I32" i="13"/>
  <c r="B11" i="15" l="1"/>
  <c r="B4" i="2"/>
  <c r="C8" i="11" l="1"/>
  <c r="C14" i="11"/>
  <c r="E51" i="5" l="1"/>
  <c r="E50" i="5"/>
  <c r="E49" i="5"/>
  <c r="J14" i="22" l="1"/>
  <c r="J15" i="22" s="1"/>
  <c r="I30" i="14" l="1"/>
  <c r="BH22" i="14" l="1"/>
  <c r="BG22" i="14"/>
  <c r="BF22" i="14"/>
  <c r="BE22" i="14"/>
  <c r="BD22" i="14"/>
  <c r="BC22" i="14"/>
  <c r="BB22" i="14"/>
  <c r="BA22" i="14"/>
  <c r="AZ22" i="14"/>
  <c r="AY22" i="14"/>
  <c r="AX22" i="14"/>
  <c r="AW22" i="14"/>
  <c r="AV22" i="14"/>
  <c r="AU22" i="14"/>
  <c r="AT22" i="14"/>
  <c r="AS22" i="14"/>
  <c r="AR22" i="14"/>
  <c r="AQ22" i="14"/>
  <c r="AP22" i="14"/>
  <c r="BH21" i="14"/>
  <c r="BG21" i="14"/>
  <c r="BF21" i="14"/>
  <c r="BE21" i="14"/>
  <c r="BD21" i="14"/>
  <c r="BC21" i="14"/>
  <c r="BB21" i="14"/>
  <c r="BA21" i="14"/>
  <c r="AZ21" i="14"/>
  <c r="AY21" i="14"/>
  <c r="AX21" i="14"/>
  <c r="AW21" i="14"/>
  <c r="AV21" i="14"/>
  <c r="AU21" i="14"/>
  <c r="AT21" i="14"/>
  <c r="AS21" i="14"/>
  <c r="AR21" i="14"/>
  <c r="AQ21" i="14"/>
  <c r="AP21" i="14"/>
  <c r="BH20" i="14"/>
  <c r="BG20" i="14"/>
  <c r="BF20" i="14"/>
  <c r="BE20" i="14"/>
  <c r="BD20" i="14"/>
  <c r="BC20" i="14"/>
  <c r="BB20" i="14"/>
  <c r="BA20" i="14"/>
  <c r="AZ20" i="14"/>
  <c r="AY20" i="14"/>
  <c r="AX20" i="14"/>
  <c r="AW20" i="14"/>
  <c r="AV20" i="14"/>
  <c r="AU20" i="14"/>
  <c r="AT20" i="14"/>
  <c r="AS20" i="14"/>
  <c r="AR20" i="14"/>
  <c r="AQ20" i="14"/>
  <c r="AP20" i="14"/>
  <c r="BH19" i="14"/>
  <c r="BG19" i="14"/>
  <c r="BF19" i="14"/>
  <c r="BE19" i="14"/>
  <c r="BD19" i="14"/>
  <c r="BC19" i="14"/>
  <c r="BB19" i="14"/>
  <c r="BA19" i="14"/>
  <c r="AZ19" i="14"/>
  <c r="AY19" i="14"/>
  <c r="AX19" i="14"/>
  <c r="AW19" i="14"/>
  <c r="AV19" i="14"/>
  <c r="AU19" i="14"/>
  <c r="AT19" i="14"/>
  <c r="AS19" i="14"/>
  <c r="AR19" i="14"/>
  <c r="AQ19" i="14"/>
  <c r="AP19" i="14"/>
  <c r="BH18" i="14"/>
  <c r="BG18" i="14"/>
  <c r="BF18" i="14"/>
  <c r="BE18" i="14"/>
  <c r="BD18" i="14"/>
  <c r="BC18" i="14"/>
  <c r="BB18" i="14"/>
  <c r="BA18" i="14"/>
  <c r="AZ18" i="14"/>
  <c r="AY18" i="14"/>
  <c r="AX18" i="14"/>
  <c r="AW18" i="14"/>
  <c r="AV18" i="14"/>
  <c r="AU18" i="14"/>
  <c r="AT18" i="14"/>
  <c r="AS18" i="14"/>
  <c r="AR18" i="14"/>
  <c r="AQ18" i="14"/>
  <c r="AP18" i="14"/>
  <c r="BH17" i="14"/>
  <c r="BG17" i="14"/>
  <c r="BF17" i="14"/>
  <c r="BE17" i="14"/>
  <c r="BD17" i="14"/>
  <c r="BC17" i="14"/>
  <c r="BB17" i="14"/>
  <c r="BA17" i="14"/>
  <c r="AZ17" i="14"/>
  <c r="AY17" i="14"/>
  <c r="AX17" i="14"/>
  <c r="AW17" i="14"/>
  <c r="AV17" i="14"/>
  <c r="AU17" i="14"/>
  <c r="AT17" i="14"/>
  <c r="AS17" i="14"/>
  <c r="AR17" i="14"/>
  <c r="AQ17" i="14"/>
  <c r="AP17" i="14"/>
  <c r="BH16" i="14"/>
  <c r="BG16" i="14"/>
  <c r="BF16" i="14"/>
  <c r="BE16" i="14"/>
  <c r="BD16" i="14"/>
  <c r="BC16" i="14"/>
  <c r="BB16" i="14"/>
  <c r="BA16" i="14"/>
  <c r="AZ16" i="14"/>
  <c r="AY16" i="14"/>
  <c r="AX16" i="14"/>
  <c r="AW16" i="14"/>
  <c r="AV16" i="14"/>
  <c r="AU16" i="14"/>
  <c r="AT16" i="14"/>
  <c r="AS16" i="14"/>
  <c r="AR16" i="14"/>
  <c r="AQ16" i="14"/>
  <c r="AP16" i="14"/>
  <c r="BH15" i="14"/>
  <c r="BG15" i="14"/>
  <c r="BF15" i="14"/>
  <c r="BE15" i="14"/>
  <c r="BD15" i="14"/>
  <c r="BC15" i="14"/>
  <c r="BB15" i="14"/>
  <c r="BA15" i="14"/>
  <c r="AZ15" i="14"/>
  <c r="AY15" i="14"/>
  <c r="AX15" i="14"/>
  <c r="AW15" i="14"/>
  <c r="AV15" i="14"/>
  <c r="AU15" i="14"/>
  <c r="AT15" i="14"/>
  <c r="AS15" i="14"/>
  <c r="AR15" i="14"/>
  <c r="AQ15" i="14"/>
  <c r="AP15" i="14"/>
  <c r="BH14" i="14"/>
  <c r="BG14" i="14"/>
  <c r="BF14" i="14"/>
  <c r="BE14" i="14"/>
  <c r="BD14" i="14"/>
  <c r="BC14" i="14"/>
  <c r="BB14" i="14"/>
  <c r="BA14" i="14"/>
  <c r="AZ14" i="14"/>
  <c r="AY14" i="14"/>
  <c r="AX14" i="14"/>
  <c r="AW14" i="14"/>
  <c r="AV14" i="14"/>
  <c r="AU14" i="14"/>
  <c r="AT14" i="14"/>
  <c r="AS14" i="14"/>
  <c r="AR14" i="14"/>
  <c r="AQ14" i="14"/>
  <c r="AP14" i="14"/>
  <c r="BH13" i="14"/>
  <c r="BG13" i="14"/>
  <c r="BF13" i="14"/>
  <c r="BE13" i="14"/>
  <c r="BD13" i="14"/>
  <c r="BC13" i="14"/>
  <c r="BB13" i="14"/>
  <c r="BA13" i="14"/>
  <c r="AZ13" i="14"/>
  <c r="AY13" i="14"/>
  <c r="AX13" i="14"/>
  <c r="AW13" i="14"/>
  <c r="AV13" i="14"/>
  <c r="AU13" i="14"/>
  <c r="AT13" i="14"/>
  <c r="AS13" i="14"/>
  <c r="AR13" i="14"/>
  <c r="AQ13" i="14"/>
  <c r="AP13" i="14"/>
  <c r="AD6" i="14"/>
  <c r="AE6" i="14" s="1"/>
  <c r="AF6" i="14" s="1"/>
  <c r="AG6" i="14" s="1"/>
  <c r="AH6" i="14" s="1"/>
  <c r="AI6" i="14" s="1"/>
  <c r="AJ6" i="14" s="1"/>
  <c r="AK6" i="14" s="1"/>
  <c r="AL6" i="14" s="1"/>
  <c r="AM6" i="14" s="1"/>
  <c r="AN6" i="14" s="1"/>
  <c r="AO6" i="14" s="1"/>
  <c r="AP6" i="14" s="1"/>
  <c r="AQ6" i="14" s="1"/>
  <c r="AR6" i="14" s="1"/>
  <c r="AS6" i="14" s="1"/>
  <c r="AT6" i="14" s="1"/>
  <c r="AU6" i="14" s="1"/>
  <c r="AV6" i="14" s="1"/>
  <c r="AW6" i="14" s="1"/>
  <c r="AX6" i="14" s="1"/>
  <c r="AY6" i="14" s="1"/>
  <c r="AZ6" i="14" s="1"/>
  <c r="BA6" i="14" s="1"/>
  <c r="BB6" i="14" s="1"/>
  <c r="BC6" i="14" s="1"/>
  <c r="BD6" i="14" s="1"/>
  <c r="BE6" i="14" s="1"/>
  <c r="BF6" i="14" s="1"/>
  <c r="BG6" i="14" s="1"/>
  <c r="BH6" i="14" s="1"/>
  <c r="AD5" i="14"/>
  <c r="AE5" i="14" s="1"/>
  <c r="AF5" i="14" s="1"/>
  <c r="AG5" i="14" s="1"/>
  <c r="AH5" i="14" s="1"/>
  <c r="AI5" i="14" s="1"/>
  <c r="AJ5" i="14" s="1"/>
  <c r="AK5" i="14" s="1"/>
  <c r="AL5" i="14" s="1"/>
  <c r="AM5" i="14" s="1"/>
  <c r="AN5" i="14" s="1"/>
  <c r="AO5" i="14" s="1"/>
  <c r="AP5" i="14" s="1"/>
  <c r="AQ5" i="14" s="1"/>
  <c r="AR5" i="14" s="1"/>
  <c r="AS5" i="14" s="1"/>
  <c r="AT5" i="14" s="1"/>
  <c r="AU5" i="14" s="1"/>
  <c r="AV5" i="14" s="1"/>
  <c r="AW5" i="14" s="1"/>
  <c r="AX5" i="14" s="1"/>
  <c r="AY5" i="14" s="1"/>
  <c r="AZ5" i="14" s="1"/>
  <c r="BA5" i="14" s="1"/>
  <c r="BB5" i="14" s="1"/>
  <c r="BC5" i="14" s="1"/>
  <c r="BD5" i="14" s="1"/>
  <c r="BE5" i="14" s="1"/>
  <c r="BF5" i="14" s="1"/>
  <c r="BG5" i="14" s="1"/>
  <c r="BH5" i="14" s="1"/>
  <c r="AD4" i="14"/>
  <c r="AE4" i="14" s="1"/>
  <c r="AF4" i="14" s="1"/>
  <c r="AG4" i="14" s="1"/>
  <c r="AH4" i="14" s="1"/>
  <c r="AI4" i="14" s="1"/>
  <c r="AJ4" i="14" s="1"/>
  <c r="AK4" i="14" s="1"/>
  <c r="AL4" i="14" s="1"/>
  <c r="AM4" i="14" s="1"/>
  <c r="AN4" i="14" s="1"/>
  <c r="AO4" i="14" s="1"/>
  <c r="AP4" i="14" s="1"/>
  <c r="AQ4" i="14" s="1"/>
  <c r="AR4" i="14" s="1"/>
  <c r="AS4" i="14" s="1"/>
  <c r="AT4" i="14" s="1"/>
  <c r="AU4" i="14" s="1"/>
  <c r="AV4" i="14" s="1"/>
  <c r="AW4" i="14" s="1"/>
  <c r="AX4" i="14" s="1"/>
  <c r="AY4" i="14" s="1"/>
  <c r="AZ4" i="14" s="1"/>
  <c r="BA4" i="14" s="1"/>
  <c r="BB4" i="14" s="1"/>
  <c r="BC4" i="14" s="1"/>
  <c r="BD4" i="14" s="1"/>
  <c r="BE4" i="14" s="1"/>
  <c r="BF4" i="14" s="1"/>
  <c r="BG4" i="14" s="1"/>
  <c r="BH4" i="14" s="1"/>
  <c r="AE3" i="14"/>
  <c r="AF3" i="14" s="1"/>
  <c r="AG3" i="14" s="1"/>
  <c r="AH3" i="14" s="1"/>
  <c r="AI3" i="14" s="1"/>
  <c r="AJ3" i="14" s="1"/>
  <c r="AK3" i="14" s="1"/>
  <c r="AL3" i="14" s="1"/>
  <c r="AM3" i="14" s="1"/>
  <c r="AN3" i="14" s="1"/>
  <c r="AO3" i="14" s="1"/>
  <c r="AP3" i="14" s="1"/>
  <c r="AQ3" i="14" s="1"/>
  <c r="AR3" i="14" s="1"/>
  <c r="AS3" i="14" s="1"/>
  <c r="AT3" i="14" s="1"/>
  <c r="AU3" i="14" s="1"/>
  <c r="AV3" i="14" s="1"/>
  <c r="AW3" i="14" s="1"/>
  <c r="AX3" i="14" s="1"/>
  <c r="AY3" i="14" s="1"/>
  <c r="AZ3" i="14" s="1"/>
  <c r="BA3" i="14" s="1"/>
  <c r="BB3" i="14" s="1"/>
  <c r="BC3" i="14" s="1"/>
  <c r="BD3" i="14" s="1"/>
  <c r="BE3" i="14" s="1"/>
  <c r="BF3" i="14" s="1"/>
  <c r="BG3" i="14" s="1"/>
  <c r="BH3" i="14" s="1"/>
  <c r="AD3" i="14"/>
  <c r="AD2" i="14"/>
  <c r="AE2" i="14" s="1"/>
  <c r="AF2" i="14" s="1"/>
  <c r="AG2" i="14" s="1"/>
  <c r="AH2" i="14" s="1"/>
  <c r="AI2" i="14" s="1"/>
  <c r="AJ2" i="14" s="1"/>
  <c r="AK2" i="14" s="1"/>
  <c r="AL2" i="14" s="1"/>
  <c r="AM2" i="14" s="1"/>
  <c r="AN2" i="14" s="1"/>
  <c r="AO2" i="14" s="1"/>
  <c r="AP2" i="14" s="1"/>
  <c r="AQ2" i="14" s="1"/>
  <c r="AR2" i="14" s="1"/>
  <c r="AS2" i="14" s="1"/>
  <c r="AT2" i="14" s="1"/>
  <c r="AU2" i="14" s="1"/>
  <c r="AV2" i="14" s="1"/>
  <c r="AW2" i="14" s="1"/>
  <c r="AX2" i="14" s="1"/>
  <c r="AY2" i="14" s="1"/>
  <c r="AZ2" i="14" s="1"/>
  <c r="BA2" i="14" s="1"/>
  <c r="BB2" i="14" s="1"/>
  <c r="BC2" i="14" s="1"/>
  <c r="BD2" i="14" s="1"/>
  <c r="BE2" i="14" s="1"/>
  <c r="BF2" i="14" s="1"/>
  <c r="BG2" i="14" s="1"/>
  <c r="BH2" i="14" s="1"/>
  <c r="AC6" i="14"/>
  <c r="AC5" i="14"/>
  <c r="AC4" i="14"/>
  <c r="AC3" i="14"/>
  <c r="AC2" i="14"/>
  <c r="T34" i="14"/>
  <c r="S34" i="14"/>
  <c r="R34" i="14"/>
  <c r="Q34" i="14"/>
  <c r="P34" i="14"/>
  <c r="O34" i="14"/>
  <c r="N34" i="14"/>
  <c r="M34" i="14"/>
  <c r="L34" i="14"/>
  <c r="T33" i="14"/>
  <c r="S33" i="14"/>
  <c r="R33" i="14"/>
  <c r="Q33" i="14"/>
  <c r="P33" i="14"/>
  <c r="O33" i="14"/>
  <c r="N33" i="14"/>
  <c r="M33" i="14"/>
  <c r="L33" i="14"/>
  <c r="T32" i="14"/>
  <c r="S32" i="14"/>
  <c r="R32" i="14"/>
  <c r="Q32" i="14"/>
  <c r="P32" i="14"/>
  <c r="O32" i="14"/>
  <c r="N32" i="14"/>
  <c r="M32" i="14"/>
  <c r="L32" i="14"/>
  <c r="T31" i="14"/>
  <c r="S31" i="14"/>
  <c r="R31" i="14"/>
  <c r="Q31" i="14"/>
  <c r="P31" i="14"/>
  <c r="O31" i="14"/>
  <c r="N31" i="14"/>
  <c r="M31" i="14"/>
  <c r="L31" i="14"/>
  <c r="T30" i="14"/>
  <c r="S30" i="14"/>
  <c r="R30" i="14"/>
  <c r="Q30" i="14"/>
  <c r="P30" i="14"/>
  <c r="O30" i="14"/>
  <c r="N30" i="14"/>
  <c r="M30" i="14"/>
  <c r="L30" i="14"/>
  <c r="T29" i="14"/>
  <c r="S29" i="14"/>
  <c r="R29" i="14"/>
  <c r="Q29" i="14"/>
  <c r="P29" i="14"/>
  <c r="O29" i="14"/>
  <c r="N29" i="14"/>
  <c r="M29" i="14"/>
  <c r="L29" i="14"/>
  <c r="T28" i="14"/>
  <c r="S28" i="14"/>
  <c r="R28" i="14"/>
  <c r="Q28" i="14"/>
  <c r="P28" i="14"/>
  <c r="O28" i="14"/>
  <c r="N28" i="14"/>
  <c r="M28" i="14"/>
  <c r="L28" i="14"/>
  <c r="T27" i="14"/>
  <c r="S27" i="14"/>
  <c r="R27" i="14"/>
  <c r="Q27" i="14"/>
  <c r="P27" i="14"/>
  <c r="O27" i="14"/>
  <c r="N27" i="14"/>
  <c r="M27" i="14"/>
  <c r="L27" i="14"/>
  <c r="T26" i="14"/>
  <c r="S26" i="14"/>
  <c r="R26" i="14"/>
  <c r="Q26" i="14"/>
  <c r="P26" i="14"/>
  <c r="O26" i="14"/>
  <c r="N26" i="14"/>
  <c r="M26" i="14"/>
  <c r="L26" i="14"/>
  <c r="T25" i="14"/>
  <c r="S25" i="14"/>
  <c r="R25" i="14"/>
  <c r="Q25" i="14"/>
  <c r="P25" i="14"/>
  <c r="O25" i="14"/>
  <c r="N25" i="14"/>
  <c r="M25" i="14"/>
  <c r="L25" i="14"/>
  <c r="BH22" i="13"/>
  <c r="BG22" i="13"/>
  <c r="BF22" i="13"/>
  <c r="BE22" i="13"/>
  <c r="BD22" i="13"/>
  <c r="BC22" i="13"/>
  <c r="BB22" i="13"/>
  <c r="BA22" i="13"/>
  <c r="AZ22" i="13"/>
  <c r="BH21" i="13"/>
  <c r="BG21" i="13"/>
  <c r="BF21" i="13"/>
  <c r="BE21" i="13"/>
  <c r="BD21" i="13"/>
  <c r="BC21" i="13"/>
  <c r="BB21" i="13"/>
  <c r="BA21" i="13"/>
  <c r="AZ21" i="13"/>
  <c r="BH20" i="13"/>
  <c r="BG20" i="13"/>
  <c r="BF20" i="13"/>
  <c r="BE20" i="13"/>
  <c r="BD20" i="13"/>
  <c r="BC20" i="13"/>
  <c r="BB20" i="13"/>
  <c r="BA20" i="13"/>
  <c r="AZ20" i="13"/>
  <c r="BH19" i="13"/>
  <c r="BG19" i="13"/>
  <c r="BF19" i="13"/>
  <c r="BE19" i="13"/>
  <c r="BD19" i="13"/>
  <c r="BC19" i="13"/>
  <c r="BB19" i="13"/>
  <c r="BA19" i="13"/>
  <c r="AZ19" i="13"/>
  <c r="BH18" i="13"/>
  <c r="BG18" i="13"/>
  <c r="BF18" i="13"/>
  <c r="BE18" i="13"/>
  <c r="BD18" i="13"/>
  <c r="BC18" i="13"/>
  <c r="BB18" i="13"/>
  <c r="BA18" i="13"/>
  <c r="AZ18" i="13"/>
  <c r="AZ15" i="13"/>
  <c r="BA14" i="13"/>
  <c r="AZ6" i="13"/>
  <c r="AZ5" i="13"/>
  <c r="BA4" i="13"/>
  <c r="BA15" i="13" s="1"/>
  <c r="AZ4" i="13"/>
  <c r="BB3" i="13"/>
  <c r="BB14" i="13" s="1"/>
  <c r="BA3" i="13"/>
  <c r="AZ3" i="13"/>
  <c r="AZ2" i="13"/>
  <c r="AC6" i="13"/>
  <c r="AD6" i="13" s="1"/>
  <c r="AC5" i="13"/>
  <c r="AC4" i="13"/>
  <c r="AC3" i="13"/>
  <c r="AD3" i="13" s="1"/>
  <c r="AE3" i="13" s="1"/>
  <c r="AF3" i="13" s="1"/>
  <c r="AC2" i="13"/>
  <c r="AD5" i="13"/>
  <c r="AD4" i="13"/>
  <c r="AD2" i="13"/>
  <c r="AZ16" i="13" l="1"/>
  <c r="BA2" i="13"/>
  <c r="BA6" i="13"/>
  <c r="AZ13" i="13"/>
  <c r="BG14" i="13"/>
  <c r="BB15" i="13"/>
  <c r="AZ17" i="13"/>
  <c r="BE14" i="13"/>
  <c r="BD15" i="13"/>
  <c r="BC3" i="13"/>
  <c r="BD3" i="13" s="1"/>
  <c r="BE3" i="13" s="1"/>
  <c r="BF3" i="13" s="1"/>
  <c r="BG3" i="13" s="1"/>
  <c r="BH3" i="13" s="1"/>
  <c r="BB4" i="13"/>
  <c r="BC4" i="13" s="1"/>
  <c r="BD4" i="13" s="1"/>
  <c r="BE4" i="13" s="1"/>
  <c r="BF4" i="13" s="1"/>
  <c r="BG4" i="13" s="1"/>
  <c r="BH4" i="13" s="1"/>
  <c r="BA5" i="13"/>
  <c r="BB5" i="13" s="1"/>
  <c r="BC5" i="13" s="1"/>
  <c r="BD5" i="13" s="1"/>
  <c r="BE5" i="13" s="1"/>
  <c r="BF5" i="13" s="1"/>
  <c r="BG5" i="13" s="1"/>
  <c r="BH5" i="13" s="1"/>
  <c r="BA13" i="13"/>
  <c r="AZ14" i="13"/>
  <c r="BD14" i="13"/>
  <c r="BC15" i="13"/>
  <c r="BA17" i="13"/>
  <c r="AG3" i="13"/>
  <c r="AH3" i="13" s="1"/>
  <c r="AI3" i="13" s="1"/>
  <c r="AJ3" i="13" s="1"/>
  <c r="AK3" i="13" s="1"/>
  <c r="AL3" i="13" s="1"/>
  <c r="AM3" i="13" s="1"/>
  <c r="AN3" i="13" s="1"/>
  <c r="AO3" i="13" s="1"/>
  <c r="AP3" i="13" s="1"/>
  <c r="AQ3" i="13" s="1"/>
  <c r="AR3" i="13" s="1"/>
  <c r="AS3" i="13" s="1"/>
  <c r="AT3" i="13" s="1"/>
  <c r="AU3" i="13" s="1"/>
  <c r="AV3" i="13" s="1"/>
  <c r="AW3" i="13" s="1"/>
  <c r="AX3" i="13" s="1"/>
  <c r="AY3" i="13" s="1"/>
  <c r="AE6" i="13"/>
  <c r="AF6" i="13" s="1"/>
  <c r="AG6" i="13" s="1"/>
  <c r="AH6" i="13" s="1"/>
  <c r="AI6" i="13" s="1"/>
  <c r="AJ6" i="13" s="1"/>
  <c r="AK6" i="13" s="1"/>
  <c r="AL6" i="13" s="1"/>
  <c r="AM6" i="13" s="1"/>
  <c r="AN6" i="13" s="1"/>
  <c r="AO6" i="13" s="1"/>
  <c r="AP6" i="13" s="1"/>
  <c r="AQ6" i="13" s="1"/>
  <c r="AR6" i="13" s="1"/>
  <c r="AS6" i="13" s="1"/>
  <c r="AT6" i="13" s="1"/>
  <c r="AU6" i="13" s="1"/>
  <c r="AV6" i="13" s="1"/>
  <c r="AW6" i="13" s="1"/>
  <c r="AX6" i="13" s="1"/>
  <c r="AY6" i="13" s="1"/>
  <c r="AE2" i="13"/>
  <c r="AE5" i="13"/>
  <c r="AF5" i="13" s="1"/>
  <c r="AG5" i="13" s="1"/>
  <c r="AH5" i="13" s="1"/>
  <c r="AI5" i="13" s="1"/>
  <c r="AJ5" i="13" s="1"/>
  <c r="AK5" i="13" s="1"/>
  <c r="AL5" i="13" s="1"/>
  <c r="AM5" i="13" s="1"/>
  <c r="AN5" i="13" s="1"/>
  <c r="AO5" i="13" s="1"/>
  <c r="AP5" i="13" s="1"/>
  <c r="AQ5" i="13" s="1"/>
  <c r="AR5" i="13" s="1"/>
  <c r="AS5" i="13" s="1"/>
  <c r="AT5" i="13" s="1"/>
  <c r="AU5" i="13" s="1"/>
  <c r="AV5" i="13" s="1"/>
  <c r="AW5" i="13" s="1"/>
  <c r="AX5" i="13" s="1"/>
  <c r="AY5" i="13" s="1"/>
  <c r="AE4" i="13"/>
  <c r="AF4" i="13" s="1"/>
  <c r="AF2" i="13"/>
  <c r="BG16" i="13" l="1"/>
  <c r="BD16" i="13"/>
  <c r="BA16" i="13"/>
  <c r="BC14" i="13"/>
  <c r="BB6" i="13"/>
  <c r="BB17" i="13"/>
  <c r="BE15" i="13"/>
  <c r="BH15" i="13"/>
  <c r="BH14" i="13"/>
  <c r="BH16" i="13"/>
  <c r="BE16" i="13"/>
  <c r="BB16" i="13"/>
  <c r="BC16" i="13"/>
  <c r="BF15" i="13"/>
  <c r="BB2" i="13"/>
  <c r="BF14" i="13"/>
  <c r="BF16" i="13"/>
  <c r="BG15" i="13"/>
  <c r="AG2" i="13"/>
  <c r="AG4" i="13"/>
  <c r="G41" i="22"/>
  <c r="G42" i="22" s="1"/>
  <c r="G43" i="22" s="1"/>
  <c r="G44" i="22" s="1"/>
  <c r="G45" i="22" s="1"/>
  <c r="G46" i="22" s="1"/>
  <c r="G47" i="22" s="1"/>
  <c r="G48" i="22" s="1"/>
  <c r="G49" i="22" s="1"/>
  <c r="G50" i="22" s="1"/>
  <c r="G51" i="22" s="1"/>
  <c r="G52" i="22" s="1"/>
  <c r="I22" i="8"/>
  <c r="BC2" i="13" l="1"/>
  <c r="BD2" i="13" s="1"/>
  <c r="BE2" i="13" s="1"/>
  <c r="BF2" i="13" s="1"/>
  <c r="BG2" i="13" s="1"/>
  <c r="BH2" i="13" s="1"/>
  <c r="BH13" i="13"/>
  <c r="BC13" i="13"/>
  <c r="BE13" i="13"/>
  <c r="BG13" i="13"/>
  <c r="BD13" i="13"/>
  <c r="BB13" i="13"/>
  <c r="BF13" i="13"/>
  <c r="BC6" i="13"/>
  <c r="BC17" i="13"/>
  <c r="AH2" i="13"/>
  <c r="AI2" i="13" s="1"/>
  <c r="AJ2" i="13" s="1"/>
  <c r="AK2" i="13" s="1"/>
  <c r="AL2" i="13" s="1"/>
  <c r="AM2" i="13" s="1"/>
  <c r="AN2" i="13" s="1"/>
  <c r="AO2" i="13" s="1"/>
  <c r="AP2" i="13" s="1"/>
  <c r="AQ2" i="13" s="1"/>
  <c r="AR2" i="13" s="1"/>
  <c r="AS2" i="13" s="1"/>
  <c r="AT2" i="13" s="1"/>
  <c r="AU2" i="13" s="1"/>
  <c r="AV2" i="13" s="1"/>
  <c r="AW2" i="13" s="1"/>
  <c r="AX2" i="13" s="1"/>
  <c r="AY2" i="13" s="1"/>
  <c r="AH4" i="13"/>
  <c r="I14" i="10"/>
  <c r="C5" i="11"/>
  <c r="Q24" i="10"/>
  <c r="Q23" i="10"/>
  <c r="Q22" i="10"/>
  <c r="Q21" i="10"/>
  <c r="Q20" i="10"/>
  <c r="Q19" i="10"/>
  <c r="Q18" i="10"/>
  <c r="Q17" i="10"/>
  <c r="Q16" i="10"/>
  <c r="Q15" i="10"/>
  <c r="Q14" i="10"/>
  <c r="Q13" i="10"/>
  <c r="M24" i="10"/>
  <c r="M23" i="10"/>
  <c r="M22" i="10"/>
  <c r="M21" i="10"/>
  <c r="M20" i="10"/>
  <c r="M19" i="10"/>
  <c r="M18" i="10"/>
  <c r="M17" i="10"/>
  <c r="M16" i="10"/>
  <c r="M15" i="10"/>
  <c r="M14" i="10"/>
  <c r="M13" i="10"/>
  <c r="D14" i="9"/>
  <c r="C25" i="11" s="1"/>
  <c r="G46" i="8"/>
  <c r="I46" i="8"/>
  <c r="H9" i="8" s="1"/>
  <c r="J9" i="8" s="1"/>
  <c r="BD6" i="13" l="1"/>
  <c r="AI4" i="13"/>
  <c r="I15" i="10"/>
  <c r="Q25" i="10"/>
  <c r="H7" i="8"/>
  <c r="J7" i="8" s="1"/>
  <c r="R23" i="10" l="1"/>
  <c r="R19" i="10"/>
  <c r="R15" i="10"/>
  <c r="R22" i="10"/>
  <c r="R18" i="10"/>
  <c r="R14" i="10"/>
  <c r="R21" i="10"/>
  <c r="R17" i="10"/>
  <c r="R13" i="10"/>
  <c r="R24" i="10"/>
  <c r="R20" i="10"/>
  <c r="R16" i="10"/>
  <c r="BE6" i="13"/>
  <c r="BE17" i="13"/>
  <c r="BD17" i="13"/>
  <c r="AJ4" i="13"/>
  <c r="I16" i="10"/>
  <c r="G35" i="6"/>
  <c r="E35" i="6"/>
  <c r="R25" i="10" l="1"/>
  <c r="C7" i="11" s="1"/>
  <c r="BF6" i="13"/>
  <c r="BF17" i="13"/>
  <c r="AK4" i="13"/>
  <c r="I17" i="10"/>
  <c r="C19" i="11"/>
  <c r="C18" i="11"/>
  <c r="BG6" i="13" l="1"/>
  <c r="BH6" i="13" s="1"/>
  <c r="BG17" i="13"/>
  <c r="BH17" i="13"/>
  <c r="AL4" i="13"/>
  <c r="I18" i="10"/>
  <c r="C68" i="6"/>
  <c r="C69" i="6" s="1"/>
  <c r="C70" i="6" s="1"/>
  <c r="C71" i="6" s="1"/>
  <c r="C72" i="6" s="1"/>
  <c r="C73" i="6" s="1"/>
  <c r="C74" i="6" s="1"/>
  <c r="C75" i="6" s="1"/>
  <c r="C76" i="6" s="1"/>
  <c r="C77" i="6" s="1"/>
  <c r="C78" i="6" s="1"/>
  <c r="C79" i="6" s="1"/>
  <c r="C80" i="6" s="1"/>
  <c r="C81" i="6" s="1"/>
  <c r="C82" i="6" s="1"/>
  <c r="C83" i="6" s="1"/>
  <c r="C84" i="6" s="1"/>
  <c r="C85" i="6" s="1"/>
  <c r="C86" i="6" s="1"/>
  <c r="C87" i="6" s="1"/>
  <c r="C88" i="6" s="1"/>
  <c r="C89" i="6" s="1"/>
  <c r="C90" i="6" s="1"/>
  <c r="AM4" i="13" l="1"/>
  <c r="AN4" i="13" s="1"/>
  <c r="AO4" i="13" s="1"/>
  <c r="I19" i="10"/>
  <c r="C10" i="11"/>
  <c r="AP4" i="13" l="1"/>
  <c r="I20" i="10"/>
  <c r="C11" i="11"/>
  <c r="AQ4" i="13" l="1"/>
  <c r="I21" i="10"/>
  <c r="D16" i="12"/>
  <c r="AR4" i="13" l="1"/>
  <c r="I22" i="10"/>
  <c r="E8" i="6"/>
  <c r="F8" i="6" s="1"/>
  <c r="AS4" i="13" l="1"/>
  <c r="I24" i="10"/>
  <c r="I23" i="10"/>
  <c r="J69" i="5"/>
  <c r="D58" i="5" s="1"/>
  <c r="G58" i="5" s="1"/>
  <c r="I58" i="5" s="1"/>
  <c r="D47" i="5"/>
  <c r="F58" i="5" s="1"/>
  <c r="E47" i="5"/>
  <c r="L15" i="22"/>
  <c r="L14" i="22"/>
  <c r="L13" i="22"/>
  <c r="AT4" i="13" l="1"/>
  <c r="H58" i="5"/>
  <c r="C53" i="5" s="1"/>
  <c r="C54" i="5"/>
  <c r="AU4" i="13" l="1"/>
  <c r="AN22" i="14"/>
  <c r="AM22" i="14"/>
  <c r="AG22" i="14"/>
  <c r="AF22" i="14"/>
  <c r="AA22" i="14"/>
  <c r="X22" i="14"/>
  <c r="S22" i="14"/>
  <c r="Q22" i="14"/>
  <c r="L22" i="14"/>
  <c r="AJ21" i="14"/>
  <c r="AH21" i="14"/>
  <c r="AB21" i="14"/>
  <c r="AA21" i="14"/>
  <c r="V21" i="14"/>
  <c r="T21" i="14"/>
  <c r="O21" i="14"/>
  <c r="L21" i="14"/>
  <c r="AL20" i="14"/>
  <c r="AK20" i="14"/>
  <c r="AE20" i="14"/>
  <c r="AD20" i="14"/>
  <c r="Y20" i="14"/>
  <c r="V20" i="14"/>
  <c r="Q20" i="14"/>
  <c r="O20" i="14"/>
  <c r="AO19" i="14"/>
  <c r="AN19" i="14"/>
  <c r="AH19" i="14"/>
  <c r="AF19" i="14"/>
  <c r="Z19" i="14"/>
  <c r="Y19" i="14"/>
  <c r="T19" i="14"/>
  <c r="R19" i="14"/>
  <c r="M19" i="14"/>
  <c r="AO18" i="14"/>
  <c r="AJ18" i="14"/>
  <c r="AI18" i="14"/>
  <c r="AC18" i="14"/>
  <c r="AB18" i="14"/>
  <c r="W18" i="14"/>
  <c r="T18" i="14"/>
  <c r="O18" i="14"/>
  <c r="M18" i="14"/>
  <c r="AM17" i="14"/>
  <c r="AL17" i="14"/>
  <c r="AF17" i="14"/>
  <c r="AD17" i="14"/>
  <c r="X17" i="14"/>
  <c r="W17" i="14"/>
  <c r="R17" i="14"/>
  <c r="P17" i="14"/>
  <c r="AM16" i="14"/>
  <c r="AH16" i="14"/>
  <c r="AG16" i="14"/>
  <c r="AA16" i="14"/>
  <c r="Z16" i="14"/>
  <c r="U16" i="14"/>
  <c r="R16" i="14"/>
  <c r="M16" i="14"/>
  <c r="AK15" i="14"/>
  <c r="AJ15" i="14"/>
  <c r="AD15" i="14"/>
  <c r="AB15" i="14"/>
  <c r="V15" i="14"/>
  <c r="U15" i="14"/>
  <c r="P15" i="14"/>
  <c r="N15" i="14"/>
  <c r="AN14" i="14"/>
  <c r="AK14" i="14"/>
  <c r="AF14" i="14"/>
  <c r="AE14" i="14"/>
  <c r="Y14" i="14"/>
  <c r="X14" i="14"/>
  <c r="S14" i="14"/>
  <c r="P14" i="14"/>
  <c r="AN13" i="14"/>
  <c r="AI13" i="14"/>
  <c r="AH13" i="14"/>
  <c r="AB13" i="14"/>
  <c r="Z13" i="14"/>
  <c r="T13" i="14"/>
  <c r="S13" i="14"/>
  <c r="N13" i="14"/>
  <c r="L13" i="14"/>
  <c r="K18" i="14"/>
  <c r="K15" i="14"/>
  <c r="AC22" i="13"/>
  <c r="AB22" i="13"/>
  <c r="W22" i="13"/>
  <c r="V22" i="13"/>
  <c r="R22" i="13"/>
  <c r="P22" i="13"/>
  <c r="L22" i="13"/>
  <c r="AD21" i="13"/>
  <c r="Z21" i="13"/>
  <c r="Y21" i="13"/>
  <c r="U21" i="13"/>
  <c r="S21" i="13"/>
  <c r="O21" i="13"/>
  <c r="N21" i="13"/>
  <c r="AC20" i="13"/>
  <c r="AB20" i="13"/>
  <c r="X20" i="13"/>
  <c r="V20" i="13"/>
  <c r="R20" i="13"/>
  <c r="Q20" i="13"/>
  <c r="M20" i="13"/>
  <c r="L20" i="13"/>
  <c r="AA19" i="13"/>
  <c r="Y19" i="13"/>
  <c r="U19" i="13"/>
  <c r="T19" i="13"/>
  <c r="P19" i="13"/>
  <c r="O19" i="13"/>
  <c r="AD18" i="13"/>
  <c r="AB18" i="13"/>
  <c r="X18" i="13"/>
  <c r="W18" i="13"/>
  <c r="S18" i="13"/>
  <c r="R18" i="13"/>
  <c r="N18" i="13"/>
  <c r="L18" i="13"/>
  <c r="AA17" i="13"/>
  <c r="Z17" i="13"/>
  <c r="V17" i="13"/>
  <c r="U17" i="13"/>
  <c r="Q17" i="13"/>
  <c r="O17" i="13"/>
  <c r="AD16" i="13"/>
  <c r="AC16" i="13"/>
  <c r="Y16" i="13"/>
  <c r="X16" i="13"/>
  <c r="T16" i="13"/>
  <c r="R16" i="13"/>
  <c r="N16" i="13"/>
  <c r="M16" i="13"/>
  <c r="AB15" i="13"/>
  <c r="AA15" i="13"/>
  <c r="W15" i="13"/>
  <c r="U15" i="13"/>
  <c r="Q15" i="13"/>
  <c r="P15" i="13"/>
  <c r="L15" i="13"/>
  <c r="AD14" i="13"/>
  <c r="Z14" i="13"/>
  <c r="X14" i="13"/>
  <c r="T14" i="13"/>
  <c r="S14" i="13"/>
  <c r="O14" i="13"/>
  <c r="N14" i="13"/>
  <c r="AC13" i="13"/>
  <c r="AA13" i="13"/>
  <c r="W13" i="13"/>
  <c r="V13" i="13"/>
  <c r="R13" i="13"/>
  <c r="Q13" i="13"/>
  <c r="M13" i="13"/>
  <c r="K22" i="13"/>
  <c r="K18" i="13"/>
  <c r="K17" i="13"/>
  <c r="K13" i="13"/>
  <c r="B78" i="1"/>
  <c r="D12" i="12"/>
  <c r="AT15" i="13" s="1"/>
  <c r="B5" i="2"/>
  <c r="I18" i="8"/>
  <c r="D4" i="4"/>
  <c r="L25" i="10"/>
  <c r="C16" i="11" s="1"/>
  <c r="N25" i="10"/>
  <c r="C17" i="11" s="1"/>
  <c r="C21" i="11" s="1"/>
  <c r="O25" i="10"/>
  <c r="C20" i="11" s="1"/>
  <c r="P25" i="10"/>
  <c r="C31" i="11"/>
  <c r="D22" i="12" s="1"/>
  <c r="H33" i="14" s="1"/>
  <c r="K27" i="12"/>
  <c r="K25" i="10"/>
  <c r="B22" i="2"/>
  <c r="J70" i="5"/>
  <c r="C45" i="5"/>
  <c r="C34" i="5"/>
  <c r="D4" i="12"/>
  <c r="C30" i="11"/>
  <c r="D21" i="12" s="1"/>
  <c r="D14" i="12"/>
  <c r="C4" i="11"/>
  <c r="C13" i="11" s="1"/>
  <c r="B115" i="5"/>
  <c r="B114" i="5"/>
  <c r="B113" i="5"/>
  <c r="B112" i="5"/>
  <c r="B111" i="5"/>
  <c r="B110" i="5"/>
  <c r="B109" i="5"/>
  <c r="B108" i="5"/>
  <c r="B107" i="5"/>
  <c r="B106" i="5"/>
  <c r="B105" i="5"/>
  <c r="B104" i="5"/>
  <c r="B103" i="5"/>
  <c r="B102" i="5"/>
  <c r="B101" i="5"/>
  <c r="B100" i="5"/>
  <c r="B99" i="5"/>
  <c r="B98" i="5"/>
  <c r="B97" i="5"/>
  <c r="A1" i="11"/>
  <c r="B25" i="14"/>
  <c r="B25" i="13"/>
  <c r="I26" i="12"/>
  <c r="B2" i="12"/>
  <c r="E22" i="14"/>
  <c r="F22" i="14"/>
  <c r="J19" i="14"/>
  <c r="I17" i="14"/>
  <c r="E16" i="14"/>
  <c r="H15" i="14"/>
  <c r="I22" i="13"/>
  <c r="E21" i="13"/>
  <c r="G20" i="13"/>
  <c r="G19" i="13"/>
  <c r="G18" i="13"/>
  <c r="G17" i="13"/>
  <c r="G16" i="13"/>
  <c r="G15" i="13"/>
  <c r="G14" i="13"/>
  <c r="E13" i="13"/>
  <c r="G13" i="14"/>
  <c r="H22" i="13"/>
  <c r="H21" i="13"/>
  <c r="H20" i="13"/>
  <c r="H19" i="13"/>
  <c r="H18" i="13"/>
  <c r="H17" i="13"/>
  <c r="F17" i="13"/>
  <c r="J16" i="13"/>
  <c r="F16" i="13"/>
  <c r="J15" i="13"/>
  <c r="F15" i="13"/>
  <c r="J14" i="13"/>
  <c r="H13" i="13"/>
  <c r="G13" i="13"/>
  <c r="C24" i="5"/>
  <c r="V20" i="16"/>
  <c r="E10" i="6"/>
  <c r="E6" i="6"/>
  <c r="E7" i="6"/>
  <c r="B21" i="22"/>
  <c r="B20" i="22"/>
  <c r="C95" i="5"/>
  <c r="B2" i="2"/>
  <c r="B10" i="15"/>
  <c r="C5" i="5" s="1"/>
  <c r="C87" i="5"/>
  <c r="C17" i="5"/>
  <c r="I7" i="5"/>
  <c r="I22" i="14"/>
  <c r="E21" i="14"/>
  <c r="I20" i="14"/>
  <c r="J22" i="14"/>
  <c r="F21" i="14"/>
  <c r="J20" i="14"/>
  <c r="F19" i="14"/>
  <c r="E19" i="14"/>
  <c r="I18" i="14"/>
  <c r="E17" i="14"/>
  <c r="I16" i="14"/>
  <c r="E15" i="14"/>
  <c r="G14" i="14"/>
  <c r="G20" i="14"/>
  <c r="H18" i="14"/>
  <c r="H16" i="14"/>
  <c r="H14" i="14"/>
  <c r="J13" i="14"/>
  <c r="E22" i="13"/>
  <c r="I21" i="13"/>
  <c r="I21" i="14"/>
  <c r="J21" i="14"/>
  <c r="F20" i="14"/>
  <c r="E18" i="14"/>
  <c r="I15" i="14"/>
  <c r="H17" i="14"/>
  <c r="F13" i="14"/>
  <c r="I20" i="13"/>
  <c r="E20" i="13"/>
  <c r="I19" i="13"/>
  <c r="E19" i="13"/>
  <c r="I18" i="13"/>
  <c r="E18" i="13"/>
  <c r="I17" i="13"/>
  <c r="E17" i="13"/>
  <c r="I16" i="13"/>
  <c r="E16" i="13"/>
  <c r="I15" i="13"/>
  <c r="E15" i="13"/>
  <c r="I14" i="13"/>
  <c r="E14" i="13"/>
  <c r="I13" i="13"/>
  <c r="I13" i="14"/>
  <c r="E13" i="14"/>
  <c r="J22" i="13"/>
  <c r="F22" i="13"/>
  <c r="J21" i="13"/>
  <c r="F21" i="13"/>
  <c r="J20" i="13"/>
  <c r="F20" i="13"/>
  <c r="J19" i="13"/>
  <c r="F19" i="13"/>
  <c r="J18" i="13"/>
  <c r="F18" i="13"/>
  <c r="J17" i="13"/>
  <c r="H16" i="13"/>
  <c r="H15" i="13"/>
  <c r="H14" i="13"/>
  <c r="F14" i="13"/>
  <c r="J13" i="13"/>
  <c r="F13" i="13"/>
  <c r="G22" i="14"/>
  <c r="G21" i="14"/>
  <c r="H22" i="14"/>
  <c r="H21" i="14"/>
  <c r="H20" i="14"/>
  <c r="H19" i="14"/>
  <c r="E20" i="14"/>
  <c r="I19" i="14"/>
  <c r="G18" i="14"/>
  <c r="G17" i="14"/>
  <c r="G16" i="14"/>
  <c r="G15" i="14"/>
  <c r="I14" i="14"/>
  <c r="E14" i="14"/>
  <c r="G19" i="14"/>
  <c r="J18" i="14"/>
  <c r="F18" i="14"/>
  <c r="J17" i="14"/>
  <c r="F17" i="14"/>
  <c r="J16" i="14"/>
  <c r="F16" i="14"/>
  <c r="J15" i="14"/>
  <c r="F15" i="14"/>
  <c r="J14" i="14"/>
  <c r="F14" i="14"/>
  <c r="H13" i="14"/>
  <c r="G22" i="13"/>
  <c r="G21" i="13"/>
  <c r="K14" i="13" l="1"/>
  <c r="K20" i="13"/>
  <c r="N13" i="13"/>
  <c r="S13" i="13"/>
  <c r="Y13" i="13"/>
  <c r="AD13" i="13"/>
  <c r="P14" i="13"/>
  <c r="V14" i="13"/>
  <c r="AA14" i="13"/>
  <c r="M15" i="13"/>
  <c r="S15" i="13"/>
  <c r="X15" i="13"/>
  <c r="AC15" i="13"/>
  <c r="P16" i="13"/>
  <c r="U16" i="13"/>
  <c r="Z16" i="13"/>
  <c r="M17" i="13"/>
  <c r="R17" i="13"/>
  <c r="W17" i="13"/>
  <c r="AC17" i="13"/>
  <c r="O18" i="13"/>
  <c r="T18" i="13"/>
  <c r="Z18" i="13"/>
  <c r="L19" i="13"/>
  <c r="Q19" i="13"/>
  <c r="W19" i="13"/>
  <c r="AB19" i="13"/>
  <c r="N20" i="13"/>
  <c r="T20" i="13"/>
  <c r="Y20" i="13"/>
  <c r="AD20" i="13"/>
  <c r="Q21" i="13"/>
  <c r="V21" i="13"/>
  <c r="AA21" i="13"/>
  <c r="N22" i="13"/>
  <c r="S22" i="13"/>
  <c r="X22" i="13"/>
  <c r="K13" i="14"/>
  <c r="K19" i="14"/>
  <c r="O13" i="14"/>
  <c r="W13" i="14"/>
  <c r="AD13" i="14"/>
  <c r="AJ13" i="14"/>
  <c r="M14" i="14"/>
  <c r="T14" i="14"/>
  <c r="AA14" i="14"/>
  <c r="AI14" i="14"/>
  <c r="AO14" i="14"/>
  <c r="Q15" i="14"/>
  <c r="Y15" i="14"/>
  <c r="AF15" i="14"/>
  <c r="AL15" i="14"/>
  <c r="O16" i="14"/>
  <c r="V16" i="14"/>
  <c r="AC16" i="14"/>
  <c r="AK16" i="14"/>
  <c r="L17" i="14"/>
  <c r="S17" i="14"/>
  <c r="AA17" i="14"/>
  <c r="AH17" i="14"/>
  <c r="AN17" i="14"/>
  <c r="Q18" i="14"/>
  <c r="X18" i="14"/>
  <c r="AE18" i="14"/>
  <c r="AM18" i="14"/>
  <c r="N19" i="14"/>
  <c r="U19" i="14"/>
  <c r="AC19" i="14"/>
  <c r="AJ19" i="14"/>
  <c r="S20" i="14"/>
  <c r="Z20" i="14"/>
  <c r="AG20" i="14"/>
  <c r="AO20" i="14"/>
  <c r="P21" i="14"/>
  <c r="W21" i="14"/>
  <c r="AE21" i="14"/>
  <c r="AL21" i="14"/>
  <c r="M22" i="14"/>
  <c r="U22" i="14"/>
  <c r="AB22" i="14"/>
  <c r="AI22" i="14"/>
  <c r="AV22" i="13"/>
  <c r="AR22" i="13"/>
  <c r="AN22" i="13"/>
  <c r="AJ22" i="13"/>
  <c r="AF22" i="13"/>
  <c r="AX21" i="13"/>
  <c r="AT21" i="13"/>
  <c r="AP21" i="13"/>
  <c r="AL21" i="13"/>
  <c r="AH21" i="13"/>
  <c r="AV20" i="13"/>
  <c r="AR20" i="13"/>
  <c r="AN20" i="13"/>
  <c r="AJ20" i="13"/>
  <c r="AF20" i="13"/>
  <c r="AX19" i="13"/>
  <c r="AT19" i="13"/>
  <c r="AP19" i="13"/>
  <c r="AL19" i="13"/>
  <c r="AH19" i="13"/>
  <c r="AV18" i="13"/>
  <c r="AR18" i="13"/>
  <c r="AN18" i="13"/>
  <c r="AJ18" i="13"/>
  <c r="AF18" i="13"/>
  <c r="AX22" i="13"/>
  <c r="AL22" i="13"/>
  <c r="AH22" i="13"/>
  <c r="AR21" i="13"/>
  <c r="AN21" i="13"/>
  <c r="AF21" i="13"/>
  <c r="AT20" i="13"/>
  <c r="AL20" i="13"/>
  <c r="AH20" i="13"/>
  <c r="AV19" i="13"/>
  <c r="AN19" i="13"/>
  <c r="AF19" i="13"/>
  <c r="AT18" i="13"/>
  <c r="AP18" i="13"/>
  <c r="AH18" i="13"/>
  <c r="AW22" i="13"/>
  <c r="AU21" i="13"/>
  <c r="AI21" i="13"/>
  <c r="AW20" i="13"/>
  <c r="AO20" i="13"/>
  <c r="AG20" i="13"/>
  <c r="AU19" i="13"/>
  <c r="AQ19" i="13"/>
  <c r="AI19" i="13"/>
  <c r="AW18" i="13"/>
  <c r="AS18" i="13"/>
  <c r="AO18" i="13"/>
  <c r="AG18" i="13"/>
  <c r="AY22" i="13"/>
  <c r="AU22" i="13"/>
  <c r="AQ22" i="13"/>
  <c r="AM22" i="13"/>
  <c r="AI22" i="13"/>
  <c r="AE22" i="13"/>
  <c r="AW21" i="13"/>
  <c r="AS21" i="13"/>
  <c r="AO21" i="13"/>
  <c r="AK21" i="13"/>
  <c r="AG21" i="13"/>
  <c r="AY20" i="13"/>
  <c r="AU20" i="13"/>
  <c r="AQ20" i="13"/>
  <c r="AM20" i="13"/>
  <c r="AI20" i="13"/>
  <c r="AE20" i="13"/>
  <c r="AW19" i="13"/>
  <c r="AS19" i="13"/>
  <c r="AO19" i="13"/>
  <c r="AK19" i="13"/>
  <c r="AG19" i="13"/>
  <c r="AY18" i="13"/>
  <c r="AU18" i="13"/>
  <c r="AQ18" i="13"/>
  <c r="AM18" i="13"/>
  <c r="AI18" i="13"/>
  <c r="AE18" i="13"/>
  <c r="AT22" i="13"/>
  <c r="AP22" i="13"/>
  <c r="AV21" i="13"/>
  <c r="AJ21" i="13"/>
  <c r="AX20" i="13"/>
  <c r="AP20" i="13"/>
  <c r="AR19" i="13"/>
  <c r="AJ19" i="13"/>
  <c r="AX18" i="13"/>
  <c r="AL18" i="13"/>
  <c r="AE13" i="13"/>
  <c r="AS22" i="13"/>
  <c r="AO22" i="13"/>
  <c r="AK22" i="13"/>
  <c r="AG22" i="13"/>
  <c r="AY21" i="13"/>
  <c r="AQ21" i="13"/>
  <c r="AM21" i="13"/>
  <c r="AE21" i="13"/>
  <c r="AS20" i="13"/>
  <c r="AK20" i="13"/>
  <c r="AY19" i="13"/>
  <c r="AM19" i="13"/>
  <c r="AE19" i="13"/>
  <c r="AK18" i="13"/>
  <c r="AW14" i="13"/>
  <c r="AP17" i="13"/>
  <c r="AT14" i="13"/>
  <c r="AN16" i="13"/>
  <c r="AU16" i="13"/>
  <c r="AE16" i="13"/>
  <c r="AG16" i="13"/>
  <c r="AL14" i="13"/>
  <c r="AO14" i="13"/>
  <c r="AM17" i="13"/>
  <c r="AV14" i="13"/>
  <c r="AF14" i="13"/>
  <c r="AM14" i="13"/>
  <c r="AH14" i="13"/>
  <c r="AT16" i="13"/>
  <c r="AW17" i="13"/>
  <c r="AJ17" i="13"/>
  <c r="AV16" i="13"/>
  <c r="AF16" i="13"/>
  <c r="AM16" i="13"/>
  <c r="AS14" i="13"/>
  <c r="AW16" i="13"/>
  <c r="AX16" i="13"/>
  <c r="AS16" i="13"/>
  <c r="AN14" i="13"/>
  <c r="AU14" i="13"/>
  <c r="AE14" i="13"/>
  <c r="AX14" i="13"/>
  <c r="AN17" i="13"/>
  <c r="AR17" i="13"/>
  <c r="AR16" i="13"/>
  <c r="AI16" i="13"/>
  <c r="AI17" i="13"/>
  <c r="AE17" i="13"/>
  <c r="AJ14" i="13"/>
  <c r="AF13" i="13"/>
  <c r="AP16" i="13"/>
  <c r="AJ16" i="13"/>
  <c r="AQ16" i="13"/>
  <c r="AK14" i="13"/>
  <c r="AO16" i="13"/>
  <c r="AH16" i="13"/>
  <c r="AK16" i="13"/>
  <c r="AU17" i="13"/>
  <c r="AR14" i="13"/>
  <c r="AY14" i="13"/>
  <c r="AI14" i="13"/>
  <c r="AP14" i="13"/>
  <c r="AF17" i="13"/>
  <c r="AG17" i="13"/>
  <c r="AY16" i="13"/>
  <c r="AE15" i="13"/>
  <c r="AG14" i="13"/>
  <c r="AQ14" i="13"/>
  <c r="AL16" i="13"/>
  <c r="AK17" i="13"/>
  <c r="AS17" i="13"/>
  <c r="AY17" i="13"/>
  <c r="AH17" i="13"/>
  <c r="AQ17" i="13"/>
  <c r="AO17" i="13"/>
  <c r="AT17" i="13"/>
  <c r="AL17" i="13"/>
  <c r="AF15" i="13"/>
  <c r="AX17" i="13"/>
  <c r="AV17" i="13"/>
  <c r="AL13" i="13"/>
  <c r="AJ13" i="13"/>
  <c r="AM13" i="13"/>
  <c r="AU13" i="13"/>
  <c r="AK13" i="13"/>
  <c r="AS13" i="13"/>
  <c r="AH13" i="13"/>
  <c r="AO13" i="13"/>
  <c r="AN13" i="13"/>
  <c r="AY13" i="13"/>
  <c r="AP13" i="13"/>
  <c r="AV13" i="13"/>
  <c r="AT13" i="13"/>
  <c r="AR13" i="13"/>
  <c r="AX13" i="13"/>
  <c r="AG13" i="13"/>
  <c r="AW13" i="13"/>
  <c r="AI13" i="13"/>
  <c r="AQ13" i="13"/>
  <c r="AG15" i="13"/>
  <c r="AH15" i="13"/>
  <c r="AI15" i="13"/>
  <c r="AJ15" i="13"/>
  <c r="AK15" i="13"/>
  <c r="AN15" i="13"/>
  <c r="AM15" i="13"/>
  <c r="AL15" i="13"/>
  <c r="AO15" i="13"/>
  <c r="AP15" i="13"/>
  <c r="AQ15" i="13"/>
  <c r="AR15" i="13"/>
  <c r="AS15" i="13"/>
  <c r="K16" i="13"/>
  <c r="K21" i="13"/>
  <c r="O13" i="13"/>
  <c r="U13" i="13"/>
  <c r="Z13" i="13"/>
  <c r="L14" i="13"/>
  <c r="R14" i="13"/>
  <c r="W14" i="13"/>
  <c r="AB14" i="13"/>
  <c r="O15" i="13"/>
  <c r="T15" i="13"/>
  <c r="Y15" i="13"/>
  <c r="L16" i="13"/>
  <c r="Q16" i="13"/>
  <c r="V16" i="13"/>
  <c r="AB16" i="13"/>
  <c r="N17" i="13"/>
  <c r="S17" i="13"/>
  <c r="Y17" i="13"/>
  <c r="AD17" i="13"/>
  <c r="P18" i="13"/>
  <c r="V18" i="13"/>
  <c r="AA18" i="13"/>
  <c r="M19" i="13"/>
  <c r="S19" i="13"/>
  <c r="X19" i="13"/>
  <c r="AC19" i="13"/>
  <c r="P20" i="13"/>
  <c r="U20" i="13"/>
  <c r="Z20" i="13"/>
  <c r="M21" i="13"/>
  <c r="R21" i="13"/>
  <c r="W21" i="13"/>
  <c r="AC21" i="13"/>
  <c r="O22" i="13"/>
  <c r="T22" i="13"/>
  <c r="AA22" i="13"/>
  <c r="K14" i="14"/>
  <c r="K21" i="14"/>
  <c r="R13" i="14"/>
  <c r="X13" i="14"/>
  <c r="AE13" i="14"/>
  <c r="AM13" i="14"/>
  <c r="O14" i="14"/>
  <c r="U14" i="14"/>
  <c r="AC14" i="14"/>
  <c r="AJ14" i="14"/>
  <c r="L15" i="14"/>
  <c r="T15" i="14"/>
  <c r="Z15" i="14"/>
  <c r="AG15" i="14"/>
  <c r="AO15" i="14"/>
  <c r="Q16" i="14"/>
  <c r="W16" i="14"/>
  <c r="AE16" i="14"/>
  <c r="AL16" i="14"/>
  <c r="N17" i="14"/>
  <c r="V17" i="14"/>
  <c r="AB17" i="14"/>
  <c r="AI17" i="14"/>
  <c r="L18" i="14"/>
  <c r="S18" i="14"/>
  <c r="Y18" i="14"/>
  <c r="AG18" i="14"/>
  <c r="AN18" i="14"/>
  <c r="P19" i="14"/>
  <c r="X19" i="14"/>
  <c r="AD19" i="14"/>
  <c r="AK19" i="14"/>
  <c r="N20" i="14"/>
  <c r="U20" i="14"/>
  <c r="AA20" i="14"/>
  <c r="AI20" i="14"/>
  <c r="R21" i="14"/>
  <c r="Z21" i="14"/>
  <c r="AF21" i="14"/>
  <c r="AM21" i="14"/>
  <c r="P22" i="14"/>
  <c r="W22" i="14"/>
  <c r="AC22" i="14"/>
  <c r="AK22" i="14"/>
  <c r="AV4" i="13"/>
  <c r="AU15" i="13"/>
  <c r="AL22" i="14"/>
  <c r="AH22" i="14"/>
  <c r="AD22" i="14"/>
  <c r="Z22" i="14"/>
  <c r="V22" i="14"/>
  <c r="R22" i="14"/>
  <c r="N22" i="14"/>
  <c r="AO21" i="14"/>
  <c r="AK21" i="14"/>
  <c r="AG21" i="14"/>
  <c r="AC21" i="14"/>
  <c r="Y21" i="14"/>
  <c r="U21" i="14"/>
  <c r="Q21" i="14"/>
  <c r="M21" i="14"/>
  <c r="AN20" i="14"/>
  <c r="AJ20" i="14"/>
  <c r="AF20" i="14"/>
  <c r="AB20" i="14"/>
  <c r="X20" i="14"/>
  <c r="T20" i="14"/>
  <c r="P20" i="14"/>
  <c r="L20" i="14"/>
  <c r="AM19" i="14"/>
  <c r="AI19" i="14"/>
  <c r="AE19" i="14"/>
  <c r="AA19" i="14"/>
  <c r="W19" i="14"/>
  <c r="S19" i="14"/>
  <c r="O19" i="14"/>
  <c r="AL18" i="14"/>
  <c r="AH18" i="14"/>
  <c r="AD18" i="14"/>
  <c r="Z18" i="14"/>
  <c r="V18" i="14"/>
  <c r="R18" i="14"/>
  <c r="N18" i="14"/>
  <c r="AO17" i="14"/>
  <c r="AK17" i="14"/>
  <c r="AG17" i="14"/>
  <c r="AC17" i="14"/>
  <c r="Y17" i="14"/>
  <c r="U17" i="14"/>
  <c r="Q17" i="14"/>
  <c r="M17" i="14"/>
  <c r="AN16" i="14"/>
  <c r="AJ16" i="14"/>
  <c r="AF16" i="14"/>
  <c r="AB16" i="14"/>
  <c r="X16" i="14"/>
  <c r="T16" i="14"/>
  <c r="P16" i="14"/>
  <c r="L16" i="14"/>
  <c r="AM15" i="14"/>
  <c r="AI15" i="14"/>
  <c r="AE15" i="14"/>
  <c r="AA15" i="14"/>
  <c r="W15" i="14"/>
  <c r="S15" i="14"/>
  <c r="O15" i="14"/>
  <c r="AL14" i="14"/>
  <c r="AH14" i="14"/>
  <c r="AD14" i="14"/>
  <c r="Z14" i="14"/>
  <c r="V14" i="14"/>
  <c r="R14" i="14"/>
  <c r="N14" i="14"/>
  <c r="AO13" i="14"/>
  <c r="AK13" i="14"/>
  <c r="AG13" i="14"/>
  <c r="AC13" i="14"/>
  <c r="Y13" i="14"/>
  <c r="U13" i="14"/>
  <c r="Q13" i="14"/>
  <c r="M13" i="14"/>
  <c r="K20" i="14"/>
  <c r="K16" i="14"/>
  <c r="AD22" i="13"/>
  <c r="Z22" i="13"/>
  <c r="K15" i="13"/>
  <c r="K19" i="13"/>
  <c r="L13" i="13"/>
  <c r="P13" i="13"/>
  <c r="T13" i="13"/>
  <c r="X13" i="13"/>
  <c r="AB13" i="13"/>
  <c r="M14" i="13"/>
  <c r="Q14" i="13"/>
  <c r="U14" i="13"/>
  <c r="Y14" i="13"/>
  <c r="AC14" i="13"/>
  <c r="N15" i="13"/>
  <c r="R15" i="13"/>
  <c r="V15" i="13"/>
  <c r="Z15" i="13"/>
  <c r="AD15" i="13"/>
  <c r="O16" i="13"/>
  <c r="S16" i="13"/>
  <c r="W16" i="13"/>
  <c r="AA16" i="13"/>
  <c r="L17" i="13"/>
  <c r="P17" i="13"/>
  <c r="T17" i="13"/>
  <c r="X17" i="13"/>
  <c r="AB17" i="13"/>
  <c r="M18" i="13"/>
  <c r="Q18" i="13"/>
  <c r="U18" i="13"/>
  <c r="Y18" i="13"/>
  <c r="AC18" i="13"/>
  <c r="N19" i="13"/>
  <c r="R19" i="13"/>
  <c r="V19" i="13"/>
  <c r="Z19" i="13"/>
  <c r="AD19" i="13"/>
  <c r="O20" i="13"/>
  <c r="S20" i="13"/>
  <c r="W20" i="13"/>
  <c r="AA20" i="13"/>
  <c r="L21" i="13"/>
  <c r="P21" i="13"/>
  <c r="T21" i="13"/>
  <c r="X21" i="13"/>
  <c r="AB21" i="13"/>
  <c r="M22" i="13"/>
  <c r="Q22" i="13"/>
  <c r="U22" i="13"/>
  <c r="Y22" i="13"/>
  <c r="K17" i="14"/>
  <c r="K22" i="14"/>
  <c r="P13" i="14"/>
  <c r="V13" i="14"/>
  <c r="AA13" i="14"/>
  <c r="AF13" i="14"/>
  <c r="AL13" i="14"/>
  <c r="L14" i="14"/>
  <c r="Q14" i="14"/>
  <c r="W14" i="14"/>
  <c r="AB14" i="14"/>
  <c r="AG14" i="14"/>
  <c r="AM14" i="14"/>
  <c r="M15" i="14"/>
  <c r="R15" i="14"/>
  <c r="X15" i="14"/>
  <c r="AC15" i="14"/>
  <c r="AH15" i="14"/>
  <c r="AN15" i="14"/>
  <c r="N16" i="14"/>
  <c r="S16" i="14"/>
  <c r="Y16" i="14"/>
  <c r="AD16" i="14"/>
  <c r="AI16" i="14"/>
  <c r="AO16" i="14"/>
  <c r="O17" i="14"/>
  <c r="T17" i="14"/>
  <c r="Z17" i="14"/>
  <c r="AE17" i="14"/>
  <c r="AJ17" i="14"/>
  <c r="P18" i="14"/>
  <c r="U18" i="14"/>
  <c r="AA18" i="14"/>
  <c r="AF18" i="14"/>
  <c r="AK18" i="14"/>
  <c r="L19" i="14"/>
  <c r="Q19" i="14"/>
  <c r="V19" i="14"/>
  <c r="AB19" i="14"/>
  <c r="AG19" i="14"/>
  <c r="AL19" i="14"/>
  <c r="M20" i="14"/>
  <c r="R20" i="14"/>
  <c r="W20" i="14"/>
  <c r="AC20" i="14"/>
  <c r="AH20" i="14"/>
  <c r="AM20" i="14"/>
  <c r="N21" i="14"/>
  <c r="S21" i="14"/>
  <c r="X21" i="14"/>
  <c r="AD21" i="14"/>
  <c r="AI21" i="14"/>
  <c r="AN21" i="14"/>
  <c r="O22" i="14"/>
  <c r="T22" i="14"/>
  <c r="Y22" i="14"/>
  <c r="AE22" i="14"/>
  <c r="AJ22" i="14"/>
  <c r="AO22" i="14"/>
  <c r="C9" i="11"/>
  <c r="C28" i="11"/>
  <c r="C32" i="11"/>
  <c r="D19" i="12"/>
  <c r="J71" i="5"/>
  <c r="H32" i="14"/>
  <c r="H32" i="13"/>
  <c r="H33" i="13"/>
  <c r="L27" i="12"/>
  <c r="I27" i="12"/>
  <c r="C27" i="11"/>
  <c r="C6" i="11"/>
  <c r="E29" i="13"/>
  <c r="F29" i="13" s="1"/>
  <c r="G29" i="13" s="1"/>
  <c r="E29" i="14"/>
  <c r="F29" i="14" s="1"/>
  <c r="G29" i="14" s="1"/>
  <c r="K33" i="14"/>
  <c r="I29" i="14"/>
  <c r="I25" i="14"/>
  <c r="I29" i="13"/>
  <c r="I25" i="13"/>
  <c r="C22" i="11"/>
  <c r="I26" i="13"/>
  <c r="I30" i="13"/>
  <c r="I26" i="14"/>
  <c r="I27" i="13"/>
  <c r="K32" i="13"/>
  <c r="I27" i="14"/>
  <c r="K32" i="14"/>
  <c r="I28" i="13"/>
  <c r="K33" i="13"/>
  <c r="I28" i="14"/>
  <c r="E69" i="5"/>
  <c r="D16" i="9" s="1"/>
  <c r="D18" i="9" s="1"/>
  <c r="C12" i="11" s="1"/>
  <c r="D27" i="12" s="1"/>
  <c r="H31" i="14" s="1"/>
  <c r="K31" i="14" s="1"/>
  <c r="H31" i="13" l="1"/>
  <c r="K31" i="13" s="1"/>
  <c r="AW4" i="13"/>
  <c r="AV15" i="13"/>
  <c r="C29" i="11"/>
  <c r="C33" i="11" s="1"/>
  <c r="C34" i="11" s="1"/>
  <c r="E30" i="14"/>
  <c r="F30" i="14" s="1"/>
  <c r="G30" i="14" s="1"/>
  <c r="E30" i="13"/>
  <c r="F30" i="13" s="1"/>
  <c r="G30" i="13" s="1"/>
  <c r="G27" i="12"/>
  <c r="H27" i="12"/>
  <c r="E27" i="12"/>
  <c r="F27" i="12"/>
  <c r="K29" i="14"/>
  <c r="J29" i="14"/>
  <c r="J29" i="13"/>
  <c r="K29" i="13"/>
  <c r="D50" i="5"/>
  <c r="D49" i="5"/>
  <c r="AX4" i="13" l="1"/>
  <c r="AW15" i="13"/>
  <c r="K30" i="13"/>
  <c r="J30" i="13"/>
  <c r="K30" i="14"/>
  <c r="J30" i="14"/>
  <c r="E26" i="13"/>
  <c r="F26" i="13" s="1"/>
  <c r="G26" i="13" s="1"/>
  <c r="E26" i="14"/>
  <c r="F26" i="14" s="1"/>
  <c r="G26" i="14" s="1"/>
  <c r="E25" i="14"/>
  <c r="F25" i="14" s="1"/>
  <c r="G25" i="14" s="1"/>
  <c r="E25" i="13"/>
  <c r="F25" i="13" s="1"/>
  <c r="G25" i="13" s="1"/>
  <c r="E28" i="14"/>
  <c r="F28" i="14" s="1"/>
  <c r="G28" i="14" s="1"/>
  <c r="E28" i="13"/>
  <c r="F28" i="13" s="1"/>
  <c r="G28" i="13" s="1"/>
  <c r="E27" i="14"/>
  <c r="F27" i="14" s="1"/>
  <c r="G27" i="14" s="1"/>
  <c r="E27" i="13"/>
  <c r="F27" i="13" s="1"/>
  <c r="G27" i="13" s="1"/>
  <c r="D51" i="5"/>
  <c r="C24" i="11"/>
  <c r="G53" i="5"/>
  <c r="C52" i="5" s="1"/>
  <c r="AY4" i="13" l="1"/>
  <c r="AX15" i="13"/>
  <c r="J27" i="13"/>
  <c r="K27" i="13"/>
  <c r="J25" i="13"/>
  <c r="K25" i="13"/>
  <c r="K27" i="14"/>
  <c r="J27" i="14"/>
  <c r="K25" i="14"/>
  <c r="J25" i="14"/>
  <c r="J28" i="13"/>
  <c r="K28" i="13"/>
  <c r="J26" i="14"/>
  <c r="K26" i="14"/>
  <c r="K28" i="14"/>
  <c r="J28" i="14"/>
  <c r="K26" i="13"/>
  <c r="J26" i="13"/>
  <c r="D17" i="12"/>
  <c r="C26" i="11"/>
  <c r="AY15" i="13" l="1"/>
  <c r="D18" i="12"/>
  <c r="H34" i="13"/>
  <c r="K34" i="13" s="1"/>
  <c r="H34" i="14"/>
  <c r="K34" i="14" s="1"/>
  <c r="H35" i="14" l="1"/>
  <c r="K35" i="14" s="1"/>
  <c r="H35" i="13"/>
  <c r="K35" i="13" s="1"/>
  <c r="D30" i="12" s="1"/>
  <c r="C35" i="11" s="1"/>
</calcChain>
</file>

<file path=xl/comments1.xml><?xml version="1.0" encoding="utf-8"?>
<comments xmlns="http://schemas.openxmlformats.org/spreadsheetml/2006/main">
  <authors>
    <author>jarichter</author>
  </authors>
  <commentList>
    <comment ref="I25" authorId="0" shapeId="0">
      <text>
        <r>
          <rPr>
            <b/>
            <sz val="8"/>
            <color indexed="81"/>
            <rFont val="Tahoma"/>
            <family val="2"/>
          </rPr>
          <t>jarichter:</t>
        </r>
        <r>
          <rPr>
            <sz val="8"/>
            <color indexed="81"/>
            <rFont val="Tahoma"/>
            <family val="2"/>
          </rPr>
          <t xml:space="preserve">
Added  to increment </t>
        </r>
      </text>
    </comment>
  </commentList>
</comments>
</file>

<file path=xl/comments2.xml><?xml version="1.0" encoding="utf-8"?>
<comments xmlns="http://schemas.openxmlformats.org/spreadsheetml/2006/main">
  <authors>
    <author>Judith Richter</author>
  </authors>
  <commentList>
    <comment ref="F40" authorId="0" shapeId="0">
      <text>
        <r>
          <rPr>
            <b/>
            <sz val="9"/>
            <color indexed="81"/>
            <rFont val="Tahoma"/>
            <family val="2"/>
          </rPr>
          <t>Judith Richter:</t>
        </r>
        <r>
          <rPr>
            <sz val="9"/>
            <color indexed="81"/>
            <rFont val="Tahoma"/>
            <family val="2"/>
          </rPr>
          <t xml:space="preserve">
The year here doesn't matter; no need to update at any point. It's just to facilitate the month increment.</t>
        </r>
      </text>
    </comment>
  </commentList>
</comments>
</file>

<file path=xl/sharedStrings.xml><?xml version="1.0" encoding="utf-8"?>
<sst xmlns="http://schemas.openxmlformats.org/spreadsheetml/2006/main" count="1419" uniqueCount="1026">
  <si>
    <t>There are drop down menus throughout the application to be used when filling out the Application electronically. These menus become available upon clicking on the relevant cells. If you are unable to complete the Application Workbook electronically, please contact the Program office.</t>
  </si>
  <si>
    <t>Company Name:</t>
  </si>
  <si>
    <t>Mailing Address:</t>
  </si>
  <si>
    <t>City:</t>
  </si>
  <si>
    <t>State:</t>
  </si>
  <si>
    <t>ZIP Code:</t>
  </si>
  <si>
    <t>Contact Person:</t>
  </si>
  <si>
    <t>Title:</t>
  </si>
  <si>
    <t>Telephone Number:</t>
  </si>
  <si>
    <t>Fax:</t>
  </si>
  <si>
    <t>Email:</t>
  </si>
  <si>
    <t>Secondary Contact:</t>
  </si>
  <si>
    <t>Project Type:</t>
  </si>
  <si>
    <t>Expected Completion Date:</t>
  </si>
  <si>
    <t>Building Type:</t>
  </si>
  <si>
    <t>Other (Specify):</t>
  </si>
  <si>
    <t>Facility Name (project site):</t>
  </si>
  <si>
    <t>Project Address:</t>
  </si>
  <si>
    <t>MD</t>
  </si>
  <si>
    <t>Have you or are you considering additional projects?</t>
  </si>
  <si>
    <t>Describe:</t>
  </si>
  <si>
    <t xml:space="preserve">If you are implementing multiple energy efficiency measures on the same project site you may be eligible for an additional incentive. </t>
  </si>
  <si>
    <t>Address:</t>
  </si>
  <si>
    <t>Contractor business status:</t>
  </si>
  <si>
    <t>CUSTOMER AGREEMENT</t>
  </si>
  <si>
    <t>Date:</t>
  </si>
  <si>
    <t>Legal Business Entity:</t>
  </si>
  <si>
    <t>ADMINISTRATIVE USE ONLY</t>
  </si>
  <si>
    <t>Project ID #:</t>
  </si>
  <si>
    <t>Date Received:</t>
  </si>
  <si>
    <t>Required Pre-Inspection:</t>
  </si>
  <si>
    <t>Pre-Inspect Date:</t>
  </si>
  <si>
    <t>Inspector:</t>
  </si>
  <si>
    <t>Pre-Approval Date:</t>
  </si>
  <si>
    <t>Pre-Approval Signature:</t>
  </si>
  <si>
    <t>Require Post-Inspection:</t>
  </si>
  <si>
    <t>Post-Inspect Date:</t>
  </si>
  <si>
    <t>Final Approval Date:</t>
  </si>
  <si>
    <t>Final Approval Signature:</t>
  </si>
  <si>
    <t>Terms and Conditions</t>
  </si>
  <si>
    <t>Yes/No</t>
  </si>
  <si>
    <t>Payment</t>
  </si>
  <si>
    <t>Payment Name</t>
  </si>
  <si>
    <t>Building Type</t>
  </si>
  <si>
    <t>Project Type</t>
  </si>
  <si>
    <t>Company Type</t>
  </si>
  <si>
    <t>Company Status</t>
  </si>
  <si>
    <t>How Heard</t>
  </si>
  <si>
    <t>Lookup Range for Dropdown</t>
  </si>
  <si>
    <t>BusinessTypeGeneral</t>
  </si>
  <si>
    <t>Yes</t>
  </si>
  <si>
    <t>Customer (Account Holder)</t>
  </si>
  <si>
    <t>CompanyName</t>
  </si>
  <si>
    <t>Grocery</t>
  </si>
  <si>
    <t>Failed/Degraded Equipment Replacement</t>
  </si>
  <si>
    <t>Corporation</t>
  </si>
  <si>
    <t>Large Business</t>
  </si>
  <si>
    <t>Choice_Individual</t>
  </si>
  <si>
    <t>Choice_Agriculture</t>
  </si>
  <si>
    <t>No</t>
  </si>
  <si>
    <t>Contractor/Vendor</t>
  </si>
  <si>
    <t>VendorName</t>
  </si>
  <si>
    <t>Health</t>
  </si>
  <si>
    <t>Early Equipment Replacement</t>
  </si>
  <si>
    <t>LLC</t>
  </si>
  <si>
    <t>Small Business: 8(a) certification</t>
  </si>
  <si>
    <t>Approved Trade Ally</t>
  </si>
  <si>
    <t>Choice_Industrial</t>
  </si>
  <si>
    <t>Higher Education</t>
  </si>
  <si>
    <t>Partnership</t>
  </si>
  <si>
    <t>Small Business: Minority owned</t>
  </si>
  <si>
    <t>Service Provider/Contractor</t>
  </si>
  <si>
    <t>Choice_LargeCommercial</t>
  </si>
  <si>
    <t>Industrial</t>
  </si>
  <si>
    <t>Project Type NC</t>
  </si>
  <si>
    <t>Individual Partnership</t>
  </si>
  <si>
    <t>Small Business: Woman owned</t>
  </si>
  <si>
    <t>Website</t>
  </si>
  <si>
    <t>Choice_SmallCommercial</t>
  </si>
  <si>
    <t>Lodging</t>
  </si>
  <si>
    <t>New Construction</t>
  </si>
  <si>
    <t>Not-for-Profit</t>
  </si>
  <si>
    <t>Small Business: Veteran owned</t>
  </si>
  <si>
    <t>Choice_Government</t>
  </si>
  <si>
    <t>Major Renovation</t>
  </si>
  <si>
    <t>Limited Partnership</t>
  </si>
  <si>
    <t>Small Business: Other</t>
  </si>
  <si>
    <t>Choose_Utility</t>
  </si>
  <si>
    <t>Office</t>
  </si>
  <si>
    <t>Trust</t>
  </si>
  <si>
    <t>Choice_Education</t>
  </si>
  <si>
    <t>Pepco</t>
  </si>
  <si>
    <t>Religious</t>
  </si>
  <si>
    <t>S Corporation</t>
  </si>
  <si>
    <t>Choice_NonProfit</t>
  </si>
  <si>
    <t>Delmarva Power</t>
  </si>
  <si>
    <t>Restaurant</t>
  </si>
  <si>
    <t>Retail</t>
  </si>
  <si>
    <t>School</t>
  </si>
  <si>
    <t>Warehouse</t>
  </si>
  <si>
    <t>Other</t>
  </si>
  <si>
    <t>Business Type Specific</t>
  </si>
  <si>
    <t>Range Name</t>
  </si>
  <si>
    <t>Agriculture</t>
  </si>
  <si>
    <t>Farms</t>
  </si>
  <si>
    <t>Dairies</t>
  </si>
  <si>
    <t>Livestock farm</t>
  </si>
  <si>
    <t>Greenhouse</t>
  </si>
  <si>
    <t>Refrigerated Warehouse</t>
  </si>
  <si>
    <t>Food Processor</t>
  </si>
  <si>
    <t>Fabrication</t>
  </si>
  <si>
    <t>Process</t>
  </si>
  <si>
    <t>Heavy manufacturing</t>
  </si>
  <si>
    <t>Laboratories</t>
  </si>
  <si>
    <t>Biotech</t>
  </si>
  <si>
    <t>Hospitality/Lodging</t>
  </si>
  <si>
    <t>Assisted Living</t>
  </si>
  <si>
    <t>Data Center</t>
  </si>
  <si>
    <t>Multifamily</t>
  </si>
  <si>
    <t>Small Commercial</t>
  </si>
  <si>
    <t>Grocery Stores</t>
  </si>
  <si>
    <t>Convenience Stores</t>
  </si>
  <si>
    <t>Restaurants</t>
  </si>
  <si>
    <t>Food Services</t>
  </si>
  <si>
    <t>Car dealerships</t>
  </si>
  <si>
    <t>Small retail</t>
  </si>
  <si>
    <t>Small office</t>
  </si>
  <si>
    <t>Government</t>
  </si>
  <si>
    <t>Federal</t>
  </si>
  <si>
    <t>State</t>
  </si>
  <si>
    <t>Healthcare</t>
  </si>
  <si>
    <t>Hospitals</t>
  </si>
  <si>
    <t>Education</t>
  </si>
  <si>
    <t>Non-Profit</t>
  </si>
  <si>
    <t>Amos Adekolu</t>
  </si>
  <si>
    <t>Anthony (Tony) Price</t>
  </si>
  <si>
    <t>Bill Steigelmann</t>
  </si>
  <si>
    <t>Bob Alles</t>
  </si>
  <si>
    <t>Brooke Smallwood</t>
  </si>
  <si>
    <t>Carol Hooper</t>
  </si>
  <si>
    <t>Cheryl Russell</t>
  </si>
  <si>
    <t>Christopher Weatherly</t>
  </si>
  <si>
    <t>Cliff Madsen</t>
  </si>
  <si>
    <t>Dave Tancredi</t>
  </si>
  <si>
    <t>Denise Holland</t>
  </si>
  <si>
    <t>Ellen Embry</t>
  </si>
  <si>
    <t xml:space="preserve">Fran Phillips </t>
  </si>
  <si>
    <t>Fritz Land</t>
  </si>
  <si>
    <t>Gene Smar</t>
  </si>
  <si>
    <t>Gillian Scott</t>
  </si>
  <si>
    <t>J. Michael Charles</t>
  </si>
  <si>
    <t>Jack Gallagher</t>
  </si>
  <si>
    <t>Jack Wright</t>
  </si>
  <si>
    <t>James Pringle</t>
  </si>
  <si>
    <t>Jareb McKenna</t>
  </si>
  <si>
    <t>Jim Smith</t>
  </si>
  <si>
    <t>Joe Gillette</t>
  </si>
  <si>
    <t>Joe Wilson</t>
  </si>
  <si>
    <t>John Lattanzio</t>
  </si>
  <si>
    <t>John Petito</t>
  </si>
  <si>
    <t>Kanti Gala</t>
  </si>
  <si>
    <t>Kate Moschella</t>
  </si>
  <si>
    <t>Kim Byk</t>
  </si>
  <si>
    <t>Linda Tipton</t>
  </si>
  <si>
    <t>Lisa Alvino</t>
  </si>
  <si>
    <t>Lorie Armstrong</t>
  </si>
  <si>
    <t>Maria Cowan</t>
  </si>
  <si>
    <t>Mark Bailey</t>
  </si>
  <si>
    <t>Mike Bell</t>
  </si>
  <si>
    <t>Monica Lake</t>
  </si>
  <si>
    <t>Nick Keller</t>
  </si>
  <si>
    <t>Patricia Tapia</t>
  </si>
  <si>
    <t>Randy Hawes</t>
  </si>
  <si>
    <t>Rich Aiello</t>
  </si>
  <si>
    <t>Stephanie Gupana</t>
  </si>
  <si>
    <t>Terry Stevens</t>
  </si>
  <si>
    <t>Toby Mann</t>
  </si>
  <si>
    <t>Tony Della Vecchia</t>
  </si>
  <si>
    <t>1. replace logos</t>
  </si>
  <si>
    <t>2. switch utility company name using drop down below in green shaded box</t>
  </si>
  <si>
    <t>Choose_NewConstruction</t>
  </si>
  <si>
    <t>16. CUSTOMER TAX OBLIGATION: The Customer is responsible for declaring and paying any and all applicable federal, state, and local taxes that may be owed on any Program incentive payment.</t>
  </si>
  <si>
    <t>POP</t>
  </si>
  <si>
    <t>POP_1</t>
  </si>
  <si>
    <t>CHP Incentives Application Form</t>
  </si>
  <si>
    <t xml:space="preserve">       CHP Incentives Application Workbook</t>
  </si>
  <si>
    <t>Submitted to:</t>
  </si>
  <si>
    <t>Submitted by:</t>
  </si>
  <si>
    <t>Electricity Usage</t>
  </si>
  <si>
    <t>Number of Floors:</t>
  </si>
  <si>
    <t>Thermal Power Output Coincident With Gross Maximum Sustained Electric Power Rating:</t>
  </si>
  <si>
    <t>Section 5:  Project Implementation</t>
  </si>
  <si>
    <t xml:space="preserve">Street Address:                                        </t>
  </si>
  <si>
    <t>Section 6:  Project Operation</t>
  </si>
  <si>
    <t>Customer Name and Address Here</t>
  </si>
  <si>
    <t>Building Name:</t>
  </si>
  <si>
    <t>Owned or Rented?</t>
  </si>
  <si>
    <t>Choose_OwnRent</t>
  </si>
  <si>
    <t>Owned</t>
  </si>
  <si>
    <t>Rented</t>
  </si>
  <si>
    <t>Gross kW:</t>
  </si>
  <si>
    <t>Choose_ThermalOutput</t>
  </si>
  <si>
    <t>Choose_Fuel</t>
  </si>
  <si>
    <t>Natural Gas</t>
  </si>
  <si>
    <t>Propane</t>
  </si>
  <si>
    <t>No. 2 Fuel Oil</t>
  </si>
  <si>
    <t>Building Age:</t>
  </si>
  <si>
    <t>Totals:</t>
  </si>
  <si>
    <t>Peak kW</t>
  </si>
  <si>
    <t xml:space="preserve">Net kW:  </t>
  </si>
  <si>
    <t>Packaged CHP System Data</t>
  </si>
  <si>
    <t>Manufacturer:</t>
  </si>
  <si>
    <t>Custom CHP System Data</t>
  </si>
  <si>
    <t>Type and Model:</t>
  </si>
  <si>
    <t>Controls &amp; Data Logging Type (Analog/Digital) and Manufacturer:</t>
  </si>
  <si>
    <t>If a Absorption Chiller is included in the System, provide Manufacturer, Model, Max. Rated Output:</t>
  </si>
  <si>
    <t>Type, Rating and Model:</t>
  </si>
  <si>
    <t>Prime Mover Type, Rating and Manufacturer:</t>
  </si>
  <si>
    <t>Generator Type, Rating and Manufacturer:</t>
  </si>
  <si>
    <t>Firm</t>
  </si>
  <si>
    <t>Role</t>
  </si>
  <si>
    <t>Issuing Agency</t>
  </si>
  <si>
    <t>List All Permits to be Obtained:</t>
  </si>
  <si>
    <t>Project Schedule (Show Major Milestones):</t>
  </si>
  <si>
    <t xml:space="preserve">Preventive Maintenance Schedule: </t>
  </si>
  <si>
    <t>Item</t>
  </si>
  <si>
    <t>Interval</t>
  </si>
  <si>
    <t>Month Number</t>
  </si>
  <si>
    <t>Month</t>
  </si>
  <si>
    <t>Choose_Month</t>
  </si>
  <si>
    <t>January</t>
  </si>
  <si>
    <t>February</t>
  </si>
  <si>
    <t>March</t>
  </si>
  <si>
    <t>April</t>
  </si>
  <si>
    <t>May</t>
  </si>
  <si>
    <t>June</t>
  </si>
  <si>
    <t>July</t>
  </si>
  <si>
    <t>August</t>
  </si>
  <si>
    <t>September</t>
  </si>
  <si>
    <t>October</t>
  </si>
  <si>
    <t>November</t>
  </si>
  <si>
    <t>December</t>
  </si>
  <si>
    <t>Fuel End Use:</t>
  </si>
  <si>
    <t>Describe Proposed Project Host Facility</t>
  </si>
  <si>
    <t>Choose_Fuel2</t>
  </si>
  <si>
    <t>Other (overwrite this cell and identify)</t>
  </si>
  <si>
    <t xml:space="preserve"> Form 4-1</t>
  </si>
  <si>
    <t>Form 5-1</t>
  </si>
  <si>
    <t>Name</t>
  </si>
  <si>
    <t>Expected System Life (Years):</t>
  </si>
  <si>
    <t>Summarize Warranty Features and Limitations</t>
  </si>
  <si>
    <t>Contract Type (Purchase/Lease/PPA):</t>
  </si>
  <si>
    <t>Fuel Type 1:</t>
  </si>
  <si>
    <t>Fuel Type 2:</t>
  </si>
  <si>
    <t>Total Fuel Usage</t>
  </si>
  <si>
    <t>Summarize Operational Data Monitoring and Logging</t>
  </si>
  <si>
    <t xml:space="preserve">  Add additional information below (e.g., important features and characteristics):</t>
  </si>
  <si>
    <t>CHP Fuel Usage</t>
  </si>
  <si>
    <t>Total CHP System Fuel Costs during first five years:</t>
  </si>
  <si>
    <t>Total Non-Fuel O&amp;M costs during first five years:</t>
  </si>
  <si>
    <t>Section 4:  Optimized CHP System Description</t>
  </si>
  <si>
    <t xml:space="preserve">Fuel Energy Input Rate at Maximum Sustained Power Output: </t>
  </si>
  <si>
    <t>Boiler Manufacturer:</t>
  </si>
  <si>
    <t xml:space="preserve">Form 5-2  </t>
  </si>
  <si>
    <t xml:space="preserve">Form 6-1 </t>
  </si>
  <si>
    <t>Form 3-1</t>
  </si>
  <si>
    <t>Form 3-2</t>
  </si>
  <si>
    <t>Form 3-3</t>
  </si>
  <si>
    <t>Provide a brief description of activities performed within building</t>
  </si>
  <si>
    <t>Steam - High Pressure (above 150 psig)</t>
  </si>
  <si>
    <t>Hot Water - Space Heating</t>
  </si>
  <si>
    <t>Hot Water - Domestic</t>
  </si>
  <si>
    <t>Other Heat Transfer Fluid - Process</t>
  </si>
  <si>
    <t>Is the Thermal Energy use an existing or new use?</t>
  </si>
  <si>
    <t>Note:</t>
  </si>
  <si>
    <t>Form 4-3</t>
  </si>
  <si>
    <t>Form 4-4</t>
  </si>
  <si>
    <t>Choose_ShiftPattern</t>
  </si>
  <si>
    <t>Choose_DaysPerWeek</t>
  </si>
  <si>
    <t>Choose_ExistingNew</t>
  </si>
  <si>
    <t>Existing</t>
  </si>
  <si>
    <t>New</t>
  </si>
  <si>
    <t>Optimized CHP System Description (cont.)</t>
  </si>
  <si>
    <t>Terms and Conditions for Pepco CHP Projects</t>
  </si>
  <si>
    <t>Name of Maintenance Contractor:</t>
  </si>
  <si>
    <t xml:space="preserve">7. INDEPENDENT TESTING: Pepco reserves the right to deny incentives for any CHP Systems or equipment that have not been favorably assessed or approved by recognized, independent authorities, such as, but not limited to, the Underwriter’s Laboratory (UL), Intertek ETL, or the Air Conditioning, Heating, and Refrigeration Institute (AHRI), </t>
  </si>
  <si>
    <t>3. Qualifying CHP Systems: All CHP systems that sequentially produce electricity and useful thermal energy are eligible, provided the overall efficiency of the system is 65% or more when fuel input energy is assessed on a HHV basis. Unless explicitly pre-approved, CHP Systems must be new and covered by warranties.</t>
  </si>
  <si>
    <t>4. OWNERSHIP OF CAPACITY AND/OR ENERGY/ENVIRONMENTAL SAVINGS CREDITS: CHP Systems purchased and installed in part through incentives provided by the CHP Program are the property of the Customer, subject to any limitations contained within these Terms and Conditions. Notwithstanding the above, Pepco holds sole rights to any electric system capacity credits and energy or environmental credits that may be associated with equipment and systems for which incentives were received, and Pepco can dispose of these credits in any manner authorized by applicable law or regulation. In no event will activity associated with any energy or environmental credits result in interference with the Customer’s ability to operate CHP Systems as approved in the Program incentive award.</t>
  </si>
  <si>
    <t>5. PROJECT APPROVAL: Pre-approval from Pepco is required for all projects. Pepco reserves the right to pre-inspect any project, and to approve or disapprove any proposed CHP Systems or equipment included therein in its sole discretion. No project-related equipment may be ordered or installed prior to the date of Pepco’s pre-approval.</t>
  </si>
  <si>
    <t>6. PROJECT VERIFICATION: Pepco is not obligated to pay any pre-approved incentive awards until it has performed a satisfactory post-installation verification. If Pepco determines that CHP System(s) were not installed in a manner consistent with the approved application, if unapproved CHP System(s) were installed, or if the installation was not consistent with generally accepted engineering practices, changes may be required before payment is issued. Pepco will not make payment until it has verified that the Customer has received, as appropriate, final drawings, operation and maintenance manuals, and operator training plans, and is substantially satisfied with the installation of eligible equipment.</t>
  </si>
  <si>
    <t>9. CHP SYSTEM COSTS: The Customer must provide copies of all invoices or other reasonable documentation verifying the costs of purchasing and installing the CHP System(s), including all materials, labor, and equipment discounts. Invoices must indicate a verifiable breakout of all CHP System equipment and services purchased under this Application.</t>
  </si>
  <si>
    <t>10. SCHEDULE FOR INCENTIVE PAYMENTS: Pepco expects to pay incentives within 4 weeks after program requirements are met. Project completion requires: (1) submission to Pepco of all documentation; (2) completed installation of the approved CHP System(s); and (3) Pepco verification and acceptance of (1) and (2) above, all in accordance with the specifications outlined in these Terms and Conditions. Pepco reserves the right to perform a post-installation inspection of equipment for which an incentive has been applied as part of its verification process. Pepco reserves the right to apply cash incentives to any of the Customer’s unpaid or overdue accounts.</t>
  </si>
  <si>
    <t>12. MODIFICATIONS OR CANCELLATION OF THE PROGRAM: Pepco may change the Program requirements, incentives, or Terms &amp; Conditions at any time without notice, including suspending acceptance of applications or terminating the Program. In the event of Program change, pre-approved applications will be processed to completion under the Terms &amp; Conditions in effect at the time of pre-approval by Pepco. Submission of a completed application does not entitle the Customer to program participation.</t>
  </si>
  <si>
    <t>14. LIMITATION OF LIABILITY AND INDEMNIFICATION: Pepco, its officers, directors, employees, affiliates, contractors, and agents shall not be liable to the Customer for any direct, special, indirect, consequential, or incidental damages or for any damages in tort (including negligence) caused by any activities associated with this program and Customer’s participation therein. By participating in this Pepco program, Customer agrees to waive any and all claims, whether arising in contract or tort, and to fully release Pepco, its officers, directors, employees, affiliates, contractors, and agents from any and all damages, of any kind. To the extent permitted by law, the Customer shall protect, indemnify, and hold harmless Pepco, its officers, directors, employees, affiliates, contractors, and agents from and against all liabilities, losses, claims, damages, judgments, penalties, causes of action, costs, and expenses (including, without limitation, attorney’s fees and expenses) incurred by or assessed against Pepco or its agents arising out of or relating to the performance of this Application, whether arising in contract or tort.</t>
  </si>
  <si>
    <t>4. OWNERSHIP OF CAPACITY AND/OR ENERGY/ENVIRONMENTAL SAVINGS CREDITS: CHP Systems purchased and installed in part through incentives provided by the CHP Program are the property of the Customer, subject to any limitations contained within these Terms and Conditions. Notwithstanding the above, Delmarva Power holds sole rights to any electric system capacity credits and energy or environmental credits that may be associated with equipment and systems for which incentives were received, and Delmarva Power can dispose of these credits in any manner authorized by applicable law or regulation. In no event will activity associated with any energy or environmental credits result in interference with the Customer’s ability to operate CHP Systems as approved in the Program incentive award.</t>
  </si>
  <si>
    <t>5. PROJECT APPROVAL: Pre-approval from Delmarva Power is required for all projects. Delmarva Power reserves the right to pre-inspect any project, and to approve or disapprove any proposed CHP Systems or equipment included therein in its sole discretion. No project-related equipment may be ordered or installed prior to the date of Delmarva Power’s pre-approval.</t>
  </si>
  <si>
    <t>6. PROJECT VERIFICATION: Delmarva Power is not obligated to pay any pre-approved incentive awards until it has performed a satisfactory post-installation verification. If Delmarva Power determines that CHP System(s) were not installed in a manner consistent with the approved application, if unapproved CHP System(s) were installed, or if the installation was not consistent with generally accepted engineering practices, changes may be required before payment is issued. Delmarva Power will not make payment until it has verified that the Customer has received, as appropriate, final drawings, operation and maintenance manuals, and operator training plans, and is substantially satisfied with the installation of eligible equipment.</t>
  </si>
  <si>
    <t xml:space="preserve">7. INDEPENDENT TESTING: Delmarva Power reserves the right to deny incentives for any CHP Systems or equipment that have not been favorably assessed or approved by recognized, independent authorities, such as, but not limited to, the Underwriter’s Laboratory (UL), Intertek ETL, or the Air Conditioning, Heating, and Refrigeration Institute (AHRI), </t>
  </si>
  <si>
    <t>10. SCHEDULE FOR INCENTIVE PAYMENTS: Delmarva Power expects to pay incentives within 4 weeks after program requirements are met. Project completion requires: (1) submission to Delmarva Power of all documentation; (2) completed installation of the approved CHP System(s); and (3) Delmarva Power verification and acceptance of (1) and (2) above, all in accordance with the specifications outlined in these Terms and Conditions. Delmarva Power reserves the right to perform a post-installation inspection of equipment for which an incentive has been applied as part of its verification process. Delmarva Power reserves the right to apply cash incentives to any of the Customer’s unpaid or overdue accounts.</t>
  </si>
  <si>
    <t>12. MODIFICATIONS OR CANCELLATION OF THE PROGRAM: Delmarva Power may change the Program requirements, incentives, or Terms &amp; Conditions at any time without notice, including suspending acceptance of applications or terminating the Program. In the event of Program change, pre-approved applications will be processed to completion under the Terms &amp; Conditions in effect at the time of pre-approval by Delmarva Power. Submission of a completed application does not entitle the Customer to program participation.</t>
  </si>
  <si>
    <t>14. LIMITATION OF LIABILITY AND INDEMNIFICATION: Delmarva Power, its officers, directors, employees, affiliates, contractors, and agents shall not be liable to the Customer for any direct, special, indirect, consequential, or incidental damages or for any damages in tort (including negligence) caused by any activities associated with this program and Customer’s participation therein. By participating in this Delmarva Power program, Customer agrees to waive any and all claims, whether arising in contract or tort, and to fully release Delmarva Power, its officers, directors, employees, affiliates, contractors, and agents from any and all damages, of any kind. To the extent permitted by law, the Customer shall protect, indemnify, and hold harmless Delmarva Power, its officers, directors, employees, affiliates, contractors, and agents from and against all liabilities, losses, claims, damages, judgments, penalties, causes of action, costs, and expenses (including, without limitation, attorney’s fees and expenses) incurred by or assessed against Delmarva Power or its agents arising out of or relating to the performance of this Application, whether arising in contract or tort.</t>
  </si>
  <si>
    <t>18. REMOVAL OF EQUIPMENT: As a condition of participation in the program, the Customer agrees to remove and dispose of the equipment being replaced by the CHP System(s) in accordance with all applicable laws, regulations, and codes. The Customer agrees not to reinstall any of this equipment anywhere in the State of Maryland or transfer it to any other party for such installation.</t>
  </si>
  <si>
    <t>13. PUBLICITY OF CUSTOMER PARTICIPATION: Pepco reserves the right to publicize a Customer’s participation in the Program, including information such as projected project energy savings, the incentive amount, and other information that does not compromise reasonable Customer expectations of confidentiality of proprietary or competitive information. In such instances, Pepco will obtain Customer permission to make such information public.</t>
  </si>
  <si>
    <t>13. PUBLICITY OF CUSTOMER PARTICIPATION: Delmarva Power reserves the right to publicize a Customer’s participation in the Program, including information such as projected project energy savings, the incentive amount, and other information that does not compromise reasonable Customer expectations of confidentiality of proprietary or competitive information. In such instances, Delmarva Power will obtain Customer permission to make such information public.</t>
  </si>
  <si>
    <t>Energy Saving Upgrades</t>
  </si>
  <si>
    <t xml:space="preserve">8. INCENTIVE AMOUNTS: Pepco reserves the right to deny any incentive application that may result in Pepco exceeding its program budget. </t>
  </si>
  <si>
    <t>2. ELIGIBILITY: Incentives are available to Pepco commercial, industrial, governmental, institutional non-profit and master-metered multi-family electric customers for the purchase and installation of one or more Qualifying CHP Systems (as defined below) in the Pepco Maryland service territory, subject to these Terms and Conditions.</t>
  </si>
  <si>
    <t>11. MONITORING AND EVALUATION FOLLOW UP VISITS: Pepco reserves the right to make follow up visits to the Customer’s facility during the 36 months following the actual completion date of the project at a time convenient to the Customer, and with at least one-week advance notice. The purpose of the visit(s) is to review the operation of the CHP System(s) for program evaluation purposes, including monitoring or testing operational performance Pepco reserves the right, at its sole discretion, of either hiring a third party or of approving a party hired by the customer to evaluate system performance for compliance with program conditions and requirements. The scope of review is limited to determining whether program conditions have been met. The Customer must allow access to the CHP System(s) and provide related project documentation of any kind necessary for determination of whether the system has met requirements. Pepco has the right to a refund for incentives paid if, at any time, it determines that the CHP System(s) were not actually and properly installed or were subsequently disconnected within 36 months after installation.</t>
  </si>
  <si>
    <t>19. MISCELLANEOUS: The agreement between the Customer and Pepco is composed of all applicable program forms, supporting documentation, and these Terms and Conditions. The Customer acknowledges that the only individuals authorized to bind Pepco under the Pepco program are Pepco staff and authorized agents of Pepco. If any provision of the Terms and Conditions is deemed invalid by any court or administrative body with sufficient jurisdiction, such ruling shall not invalidate any other provision, and the remaining Terms and Conditions shall remain in full force and effect in accordance with their terms. Resolution of disputes concerning these Terms and Conditions, or any other requirement of this Application or condition of incentive award, shall be governed in all respects by the laws of the State of Maryland. In the event of a dispute between the parties which cannot be informally resolved, the following procedure shall apply: (1) NOTICE OF DISPUTE. A party shall deliver a written notice (Dispute Notice) to the other describing the nature and substance of any Dispute and proposing a resolution of the Dispute. (2) MANAGEMENT NEGOTIATION. During the first thirty (30) days following the delivery of the Dispute Notice and during any extension agreed to by the Parties (the Negotiation Period), an authorized manager of Customer and an authorized manager of Pepco shall attempt in good faith to resolve the Dispute through negotiations. If such negotiations result in an agreement in principle among such negotiators to settle the Dispute, they shall cause a written settlement agreement to be prepared, signed, and dated, whereupon the Dispute shall be deemed settled and not subject to further dispute resolution. (3) ALTERNATIVE DISPUTE RESOLUTION. Customer and Pepco acknowledge that it is in their best interests to resolve any dispute, claim, or controversy arising out of or relating to this engagement letter in accordance with the dispute resolution procedures set forth herein, and agree to use their best efforts so to resolve any such dispute. Without limitation, such efforts shall include mandatory submission of a dispute to non-binding mediation. Should such dispute not be resolved within 90 days after the issuance by one of the parties of a written request for mediation (or such longer period as the parties may agree), Pepco and Customer may seek other legal recourse. Notwithstanding the above, either party may seek injunctive relief to enforce its rights with respect to the use or protection of (1) its confidential or proprietary information or material or (2) its names, trademarks, service marks or logos, in a court of competent jurisdiction in the State of Maryland. The parties consent to the personal jurisdiction thereof and to sole venue therein only for such purposes. PEPCO AND CUSTOMER HEREBY IRREVOCABLY AND UNCONDITIONALLY WAIVE ANY RIGHT EITHER SUCH PARTY MAY HAVE TO A TRIAL BY JURY OR TO INITIATE OR BECOME A PARTY TO ANY CLASS ACTION CLAIMS IN RESPECT OF ANY ACTION, SUIT, OR PROCEEDING DIRECTLY OR INDIRECTLY ARISING OUT OF OR RELATING TO THIS APPLICATION OR THE TRANSACTIONS CONTEMPLATED BY THIS APPLICATION.</t>
  </si>
  <si>
    <t>2. ELIGIBILITY: Incentives are available to Delmarva Power commercial, industrial, governmental, institutional non-profit and master-metered multi-family electric customers for the purchase and installation of one or more Qualifying CHP Systems (as defined below) in the Delmarva Power Maryland service territory, subject to these Terms and Conditions.</t>
  </si>
  <si>
    <t xml:space="preserve">8. INCENTIVE AMOUNTS: Delmarva Power reserves the right to deny any incentive application that may result in Delmarva Power exceeding its program budget. </t>
  </si>
  <si>
    <t>11. MONITORING AND EVALUATION FOLLOW UP VISITS: Delmarva Power reserves the right to make follow up visits to the Customer’s facility during the 36 months following the actual completion date of the project at a time convenient to the Customer, and with at least one-week advance notice. The purpose of the visit(s) is to review the operation of the CHP System(s) for program evaluation purposes, including monitoring or testing operational performance Delmarva Power reserves the right, at its sole discretion, of either hiring a third party or of approving a party hired by the customer to evaluate system performance for compliance with program conditions and requirements. The scope of review is limited to determining whether program conditions have been met. The Customer must allow access to the CHP System(s) and provide related project documentation of any kind necessary for determination of whether the system has met requirements. Delmarva Power has the right to a refund for incentives paid if, at any time, it determines that the CHP System(s) were not actually and properly installed or were subsequently disconnected within 36 months after installation.</t>
  </si>
  <si>
    <t>19. MISCELLANEOUS: The agreement between the Customer and Delmarva Power is composed of all applicable program forms, supporting documentation, and these Terms and Conditions. The Customer acknowledges that the only individuals authorized to bind Delmarva Power under the Delmarva Power program are Delmarva Power staff and authorized agents of Delmarva Power. If any provision of the Terms and Conditions is deemed invalid by any court or administrative body with sufficient jurisdiction, such ruling shall not invalidate any other provision, and the remaining Terms and Conditions shall remain in full force and effect in accordance with their terms. Resolution of disputes concerning these Terms and Conditions, or any other requirement of this Application or condition of incentive award, shall be governed in all respects by the laws of the State of Maryland. In the event of a dispute between the parties which cannot be informally resolved, the following procedure shall apply: (1) NOTICE OF DISPUTE. A party shall deliver a written notice (Dispute Notice) to the other describing the nature and substance of any Dispute and proposing a resolution of the Dispute. (2) MANAGEMENT NEGOTIATION. During the first thirty (30) days following the delivery of the Dispute Notice and during any extension agreed to by the Parties (the Negotiation Period), an authorized manager of Customer and an authorized manager of Delmarva Power shall attempt in good faith to resolve the Dispute through negotiations. If such negotiations result in an agreement in principle among such negotiators to settle the Dispute, they shall cause a written settlement agreement to be prepared, signed, and dated, whereupon the Dispute shall be deemed settled and not subject to further dispute resolution. (3) ALTERNATIVE DISPUTE RESOLUTION. Customer and Delmarva Power acknowledge that it is in their best interests to resolve any dispute, claim, or controversy arising out of or relating to this engagement letter in accordance with the dispute resolution procedures set forth herein, and agree to use their best efforts so to resolve any such dispute. Without limitation, such efforts shall include mandatory submission of a dispute to non-binding mediation. Should such dispute not be resolved within 90 days after the issuance by one of the parties of a written request for mediation (or such longer period as the parties may agree), Delmarva Power and Customer may seek other legal recourse. Notwithstanding the above, either party may seek injunctive relief to enforce its rights with respect to the use or protection of (1) its confidential or proprietary information or material or (2) its names, trademarks, service marks or logos, in a court of competent jurisdiction in the State of Maryland. The parties consent to the personal jurisdiction thereof and to sole venue therein only for such purposes. Delmarva Power AND CUSTOMER HEREBY IRREVOCABLY AND UNCONDITIONALLY WAIVE ANY RIGHT EITHER SUCH PARTY MAY HAVE TO A TRIAL BY JURY OR TO INITIATE OR BECOME A PARTY TO ANY CLASS ACTION CLAIMS IN RESPECT OF ANY ACTION, SUIT, OR PROCEEDING DIRECTLY OR INDIRECTLY ARISING OUT OF OR RELATING TO THIS APPLICATION OR THE TRANSACTIONS CONTEMPLATED BY THIS APPLICATION.</t>
  </si>
  <si>
    <t>Commercial</t>
  </si>
  <si>
    <t>Non Profits &amp; Faith-based</t>
  </si>
  <si>
    <t>Restaurants/Food Service</t>
  </si>
  <si>
    <t>Convenience/Gas</t>
  </si>
  <si>
    <t>Local</t>
  </si>
  <si>
    <t>Clinics</t>
  </si>
  <si>
    <t>Nursing Care</t>
  </si>
  <si>
    <t>K-12 Schools</t>
  </si>
  <si>
    <t>Colleges or Universities</t>
  </si>
  <si>
    <t>Choice_Healthcare</t>
  </si>
  <si>
    <t>Garages</t>
  </si>
  <si>
    <t>Parking Lot</t>
  </si>
  <si>
    <t>Outdoor/not attached</t>
  </si>
  <si>
    <t>Program Representative</t>
  </si>
  <si>
    <t>Pepco or Delmarva Power Energy Engineer</t>
  </si>
  <si>
    <t>Pepco or Delmarva Key Account Manager</t>
  </si>
  <si>
    <t>Please indicate if a W-9 form has been submitted to the Program office. IRS Form W-9 is available at</t>
  </si>
  <si>
    <t>www.irs.gov</t>
  </si>
  <si>
    <t>.</t>
  </si>
  <si>
    <t>A W-9 Form has been submitted previously</t>
  </si>
  <si>
    <t>A W-9 Form is submitted with this application</t>
  </si>
  <si>
    <t>Return completed application and workbook to the Delmarva Power C&amp;I Energy Savings Program
c/o Lockheed Martin, 9231 Corporate Boulevard, 4th Floor, 861/3C25, Rockville MD 20850
Phone: 1-866-353-5799 | Fax: 301-640-2210 | email: DelmarvaEnergyEfficiency@LMBPS.com | web: www.Delmarva.com/business</t>
  </si>
  <si>
    <t>Return completed application and workbook to the Pepco C&amp;I Energy Savings Program
c/o Lockheed Martin, 9231 Corporate Boulevard, 4th Floor, 861/3C25, Rockville MD 20850
Phone: 1-866-353-5798 | Fax: 301-640-2210 | email: PepcoEnergyEfficiency@LMBPS.com | web: www.pepco.com/business</t>
  </si>
  <si>
    <t xml:space="preserve">Revised Applicaton tab kW savings to reference Project Operation tab cell J21 (July) </t>
  </si>
  <si>
    <t>Revised Applicaton tab incentive to reference CHP System net capacity cell  H7</t>
  </si>
  <si>
    <t>Bill added footnote on page 6.</t>
  </si>
  <si>
    <t>PEPCO CHP TRC CALCULATOR INSTRUCTIONS</t>
  </si>
  <si>
    <t>All projects MUST receive Pre-Approval before beginning work. Please review the process and eligibility requirements on the Program website. Please contact the Program Office with any questions.</t>
  </si>
  <si>
    <t>Program Process and Eligibility Requirements</t>
  </si>
  <si>
    <t>Contact the Program Office</t>
  </si>
  <si>
    <t>866-353-5798</t>
  </si>
  <si>
    <t>How to Apply</t>
  </si>
  <si>
    <t>1) Complete the TRC Tool contained in this workbook following the instructions below.</t>
  </si>
  <si>
    <t>Yellow cells on the TRC page indicate that user input is required. The grey cells represent cells with formulas that will not be updated by the user. Data to be entered include:</t>
  </si>
  <si>
    <t>Variable</t>
  </si>
  <si>
    <t>Explanation</t>
  </si>
  <si>
    <t>1.</t>
  </si>
  <si>
    <t>Customer Name and Project Address</t>
  </si>
  <si>
    <t>Self explanatory</t>
  </si>
  <si>
    <t>2.</t>
  </si>
  <si>
    <t>Project Life (years)</t>
  </si>
  <si>
    <t>Expected operating life of the CHP system (not to exceed 24 years)</t>
  </si>
  <si>
    <t>3.</t>
  </si>
  <si>
    <t>Fuel Input (million Btu/year)</t>
  </si>
  <si>
    <t>4.</t>
  </si>
  <si>
    <t>Unit Fuel Cost ($/MMBtu)</t>
  </si>
  <si>
    <t>Enter the average CHP system fuel cost ($/million Btu) during the first 12 months of system operation</t>
  </si>
  <si>
    <t>5.</t>
  </si>
  <si>
    <t>Avg. Annual O&amp;M Cost</t>
  </si>
  <si>
    <t>Enter average annual cost of operating and maintaining the CHP system and associated equipment that is installed as part of the project (include a pro-rata cost for activities that do not occur every year)</t>
  </si>
  <si>
    <t>6.</t>
  </si>
  <si>
    <t>Total Project Cost</t>
  </si>
  <si>
    <t>Enter the Total Project Cost through commissioning and acceptance tests</t>
  </si>
  <si>
    <t>7.</t>
  </si>
  <si>
    <t>Savings Distribution %</t>
  </si>
  <si>
    <t>There are four inputs for the distribution, each representing a time period as defined immediately below. Enter the percentage of time in each of these cells. Note that the total must add to 100%.</t>
  </si>
  <si>
    <r>
      <rPr>
        <b/>
        <sz val="10"/>
        <rFont val="Arial"/>
        <family val="2"/>
      </rPr>
      <t>Percent SP (Summer Peak)</t>
    </r>
    <r>
      <rPr>
        <sz val="10"/>
        <rFont val="Arial"/>
        <family val="2"/>
      </rPr>
      <t>: 7 AM - 11 PM weekdays (except holidays), June through September</t>
    </r>
  </si>
  <si>
    <r>
      <rPr>
        <b/>
        <sz val="10"/>
        <rFont val="Arial"/>
        <family val="2"/>
      </rPr>
      <t>Percent SOP (Summer Off Peak)</t>
    </r>
    <r>
      <rPr>
        <sz val="10"/>
        <rFont val="Arial"/>
        <family val="2"/>
      </rPr>
      <t>: All other hours during June through September</t>
    </r>
  </si>
  <si>
    <r>
      <rPr>
        <b/>
        <sz val="10"/>
        <rFont val="Arial"/>
        <family val="2"/>
      </rPr>
      <t>Percent NSP (Non Summer Peak)</t>
    </r>
    <r>
      <rPr>
        <sz val="10"/>
        <rFont val="Arial"/>
        <family val="2"/>
      </rPr>
      <t>: 7 AM - 11 PM weekdays (except holidays), October through May</t>
    </r>
  </si>
  <si>
    <r>
      <rPr>
        <b/>
        <sz val="10"/>
        <rFont val="Arial"/>
        <family val="2"/>
      </rPr>
      <t>Percent NSOP (Non Summer Off Peak)</t>
    </r>
    <r>
      <rPr>
        <sz val="10"/>
        <rFont val="Arial"/>
        <family val="2"/>
      </rPr>
      <t>: All other hours during October through May</t>
    </r>
  </si>
  <si>
    <t>8.</t>
  </si>
  <si>
    <t>kWh/yr Savings</t>
  </si>
  <si>
    <t>Enter the annual kWh savings here</t>
  </si>
  <si>
    <t>9.</t>
  </si>
  <si>
    <t>Peak Demand kW Savings</t>
  </si>
  <si>
    <t>Enter the peak demand kW savings here</t>
  </si>
  <si>
    <t>10.</t>
  </si>
  <si>
    <t>Natural Gas Therms/yr Savings</t>
  </si>
  <si>
    <t>Enter the annual therms savings here (may be zero)</t>
  </si>
  <si>
    <t>11.</t>
  </si>
  <si>
    <t>Prepared By and Date</t>
  </si>
  <si>
    <t>2) Submit the signed and completed tool to the program office listed below.</t>
  </si>
  <si>
    <t>Once you receive a letter of pre-approval, you may begin work.  Project construction, commissioning, and final inspection by Program staff must occur by 12/31/2014.</t>
  </si>
  <si>
    <t>DELMARVA POWER CHP TRC CALCULATOR INSTRUCTIONS</t>
  </si>
  <si>
    <t>866-353-5799</t>
  </si>
  <si>
    <t>Combined Heat and Power (CHP) Program</t>
  </si>
  <si>
    <t>Key</t>
  </si>
  <si>
    <t xml:space="preserve">Customer Name: </t>
  </si>
  <si>
    <t>Input Cells</t>
  </si>
  <si>
    <t>Formula Cells</t>
  </si>
  <si>
    <t xml:space="preserve">Project ID:           </t>
  </si>
  <si>
    <t>Assumptions</t>
  </si>
  <si>
    <t>h</t>
  </si>
  <si>
    <t>Utility discount rate</t>
  </si>
  <si>
    <t>Program</t>
  </si>
  <si>
    <t>CHP</t>
  </si>
  <si>
    <t>Net-to-Gross ratio</t>
  </si>
  <si>
    <t>Measure</t>
  </si>
  <si>
    <t>Incentive</t>
  </si>
  <si>
    <t>Non-Incentive Cost</t>
  </si>
  <si>
    <t>Fuel Input (million Btu/yr)</t>
  </si>
  <si>
    <t xml:space="preserve">Annual Fuel Cost </t>
  </si>
  <si>
    <t>Annualized EnergySavings</t>
  </si>
  <si>
    <t xml:space="preserve"> Percent SP (Summer On-Peak)</t>
  </si>
  <si>
    <t>Percent SOP (Summer Off- Peak)</t>
  </si>
  <si>
    <t>Percent NSP
(Non-Summer On-Peak)</t>
  </si>
  <si>
    <t>Percent NSOP
(Non-Summer Off-Peak)</t>
  </si>
  <si>
    <t>Coincidence Factor</t>
  </si>
  <si>
    <t>Savings Distribution</t>
  </si>
  <si>
    <t>Summary</t>
  </si>
  <si>
    <t>TRC</t>
  </si>
  <si>
    <t>TRC includes line losses and is calculated at the generator level</t>
  </si>
  <si>
    <t>MEASURES</t>
  </si>
  <si>
    <t>MEASURE LIFE</t>
  </si>
  <si>
    <t>Lighting CFL - Existing</t>
  </si>
  <si>
    <t>E* Refrigerator - Existing</t>
  </si>
  <si>
    <t>Refrigerator Early Retirement (PHI) - Existing</t>
  </si>
  <si>
    <t>DHW Efficiency, Fuel E, 40 gal - New</t>
  </si>
  <si>
    <t>Lighting CFL - New</t>
  </si>
  <si>
    <t>E* Refrigerator - New</t>
  </si>
  <si>
    <t>Home Performance with ENERGY STAR (PHI) - Existing</t>
  </si>
  <si>
    <t>Weatherization Assistance Existing (PHI) - Existing</t>
  </si>
  <si>
    <t>Source file</t>
  </si>
  <si>
    <t>Residential New Construction</t>
  </si>
  <si>
    <t>Non-Residential</t>
  </si>
  <si>
    <t>Non-Residential Prescriptive</t>
  </si>
  <si>
    <t>='[ICF_Pepco_Planning Model_2012_03_30 GA Adder-No LI_CE_v3.xlsx]Program Inputs'!$N$14</t>
  </si>
  <si>
    <t>Central AC E* Replace-on-Fail (PHI) - Existing</t>
  </si>
  <si>
    <t>Non-Residential HVAC</t>
  </si>
  <si>
    <t>Central HP Tune-Up (PHI) - Existing</t>
  </si>
  <si>
    <t>Non-Residential Custom</t>
  </si>
  <si>
    <t>='[ICF_Pepco_Planning Model_2012_03_30 GA Adder-No LI_CE_v3.xlsx]Program Inputs'!$N$15</t>
  </si>
  <si>
    <t>Window AC E* Replace-on-Fail (PHI) - Existing</t>
  </si>
  <si>
    <t>Non-Residential Commissioning</t>
  </si>
  <si>
    <t>='[ICF_Pepco_Planning Model_2012_03_30 GA Adder-No LI_CE_v3.xlsx]Program Inputs'!$N$16</t>
  </si>
  <si>
    <t>Central HP E* Replace-on-Fail (PHI) - Existing</t>
  </si>
  <si>
    <t>Master-Metered Apartments</t>
  </si>
  <si>
    <t>='[ICF_Pepco_Planning Model_2012_03_30 GA Adder-No LI_CE_v3.xlsx]Program Inputs'!$N$18</t>
  </si>
  <si>
    <t>Duct Sealing, Existing (PHI) - Existing</t>
  </si>
  <si>
    <t>Small Business</t>
  </si>
  <si>
    <t>='[ICF_Pepco_Planning Model_2012_03_30 GA Adder-No LI_CE_v3.xlsx]Program Inputs'!$N$19</t>
  </si>
  <si>
    <t>DHW Efficiency, Fuel E, 40 gal - Existing</t>
  </si>
  <si>
    <t>PHI Source</t>
  </si>
  <si>
    <t>Non-Residential New Construction</t>
  </si>
  <si>
    <t>='[ICF_Pepco_Planning Model_2012_03_30 GA Adder-No LI_CE_v3.xlsx]Program Inputs'!$N$17</t>
  </si>
  <si>
    <t>Ceiling Insulation, Existing (PHI) - Existing</t>
  </si>
  <si>
    <t xml:space="preserve">PHI Folder: </t>
  </si>
  <si>
    <t>Z:\PDelivery\NCRO\Regiondata3\0854_regaffairs\Regulatory Strategy &amp; Policy\EmPOWER Planning Cycle 2012-2014\ICF Planning Models</t>
  </si>
  <si>
    <t>Programmable Thermostat - Existing</t>
  </si>
  <si>
    <t>File Name:</t>
  </si>
  <si>
    <t>ICF_Pepco_Planning Model_2012_03_30 GA Adder-No LI_CE_v3</t>
  </si>
  <si>
    <t>Central AC E* Replace-on-Fail (PHI) - New</t>
  </si>
  <si>
    <t>Tab</t>
  </si>
  <si>
    <t>Program Inputs</t>
  </si>
  <si>
    <t>Central HP E* Replace-on-Fail (PHI) - New</t>
  </si>
  <si>
    <t>Column</t>
  </si>
  <si>
    <t>N</t>
  </si>
  <si>
    <t>Duct Sealing, New (PHI) - New</t>
  </si>
  <si>
    <t>Wall Insulation, New (PHI) - New</t>
  </si>
  <si>
    <t>Programmable Thermostat - New</t>
  </si>
  <si>
    <t>High Bay Metal Halide (450 W) - Existing</t>
  </si>
  <si>
    <t>High Bay Metal Halide (450 W) - New</t>
  </si>
  <si>
    <t>Incandescent (75 W, Non-Residential) - Existing</t>
  </si>
  <si>
    <t>Incandescent (75 W, Non-Residential) - New</t>
  </si>
  <si>
    <t>Incandescent Exit Sign (40 W) - Existing</t>
  </si>
  <si>
    <t>Incandescent Exit Sign (40 W) - New</t>
  </si>
  <si>
    <t>Linear Fluorescent (2L4' F32T8) - Existing</t>
  </si>
  <si>
    <t>Linear Fluorescent (2L4' F32T8) - New</t>
  </si>
  <si>
    <t>Standard Efficiency Vending - Existing</t>
  </si>
  <si>
    <t>Standard PC Monitor Power Settings - Existing</t>
  </si>
  <si>
    <t>Standard PC Power Settings - Existing</t>
  </si>
  <si>
    <t>Standard Refrigeration  - Existing</t>
  </si>
  <si>
    <t>Standard Refrigeration  - New</t>
  </si>
  <si>
    <t>HVAC Equipment Efficiency - Existing</t>
  </si>
  <si>
    <t>HVAC Equipment Efficiency - New</t>
  </si>
  <si>
    <t>HVAC Quality Installation - Existing</t>
  </si>
  <si>
    <t>HVAC Quality Installation - New</t>
  </si>
  <si>
    <t>Fenestration Upgrade - Existing</t>
  </si>
  <si>
    <t>Fenestration Upgrade - New</t>
  </si>
  <si>
    <t>Building Commissioning - Existing</t>
  </si>
  <si>
    <t>Building Commissioning - New</t>
  </si>
  <si>
    <t>Energy Management System - Existing</t>
  </si>
  <si>
    <t>Energy Management System - New</t>
  </si>
  <si>
    <t>Operator Training and Maintenance Program - Existing</t>
  </si>
  <si>
    <t>Operator Training and Maintenance Program - New</t>
  </si>
  <si>
    <t>Period</t>
  </si>
  <si>
    <t>ANNUAL</t>
  </si>
  <si>
    <t>Avoided Cost</t>
  </si>
  <si>
    <t>SP</t>
  </si>
  <si>
    <t>SOP</t>
  </si>
  <si>
    <t>NSP</t>
  </si>
  <si>
    <t>NSOP</t>
  </si>
  <si>
    <t>Annual kW</t>
  </si>
  <si>
    <t>Annual thm</t>
  </si>
  <si>
    <t>Retail Rate</t>
  </si>
  <si>
    <t>Annual kWh</t>
  </si>
  <si>
    <t>Annual Costs</t>
  </si>
  <si>
    <t>NPV</t>
  </si>
  <si>
    <t>Years</t>
  </si>
  <si>
    <t>TRC CALCULATION</t>
  </si>
  <si>
    <t>Savings</t>
  </si>
  <si>
    <t>Net</t>
  </si>
  <si>
    <t>Net-Gen</t>
  </si>
  <si>
    <t>PV Parameters</t>
  </si>
  <si>
    <t>Benefits</t>
  </si>
  <si>
    <t>Costs</t>
  </si>
  <si>
    <t>Capital Cost</t>
  </si>
  <si>
    <t>Fuel Cost</t>
  </si>
  <si>
    <t>O&amp;M Cost</t>
  </si>
  <si>
    <t>Non-Incentive</t>
  </si>
  <si>
    <t>LINE LOSSES</t>
  </si>
  <si>
    <t>Electricity</t>
  </si>
  <si>
    <t>Demand</t>
  </si>
  <si>
    <t>Gas</t>
  </si>
  <si>
    <t>kW cost</t>
  </si>
  <si>
    <t>kWh cost</t>
  </si>
  <si>
    <t>SECTOR</t>
  </si>
  <si>
    <t>PROGRAMS</t>
  </si>
  <si>
    <t>NTG RATIOS</t>
  </si>
  <si>
    <t>PROGRAM COSTS</t>
  </si>
  <si>
    <t>Tool Version Date:</t>
  </si>
  <si>
    <t>='[ICF_DPL_Planning Model_2012_03_30 GA Adder- No LI_CE_v3.xlsx]Program Inputs'!$N$14</t>
  </si>
  <si>
    <t>='[ICF_DPL_Planning Model_2012_03_30 GA Adder- No LI_CE_v3.xlsx]Program Inputs'!$N$15</t>
  </si>
  <si>
    <t>='[ICF_DPL_Planning Model_2012_03_30 GA Adder- No LI_CE_v3.xlsx]Program Inputs'!$N$16</t>
  </si>
  <si>
    <t>='[ICF_DPL_Planning Model_2012_03_30 GA Adder- No LI_CE_v3.xlsx]Program Inputs'!$N$19</t>
  </si>
  <si>
    <t>='[ICF_DPL_Planning Model_2012_03_30 GA Adder- No LI_CE_v3.xlsx]Program Inputs'!$N$17</t>
  </si>
  <si>
    <t>ICF_DPL_Planning Model_2012_03_30 GA Adder- No LI_CE_v3.xlsx</t>
  </si>
  <si>
    <t>Values</t>
  </si>
  <si>
    <t>CHP System Summary Data</t>
  </si>
  <si>
    <t>Comment</t>
  </si>
  <si>
    <t xml:space="preserve">CHP Rated Output </t>
  </si>
  <si>
    <t xml:space="preserve"> kW</t>
  </si>
  <si>
    <t xml:space="preserve">Annual Average Net Heat Rate </t>
  </si>
  <si>
    <t>Btu/kWh</t>
  </si>
  <si>
    <t>Must be on HHV Basis</t>
  </si>
  <si>
    <t>Annual average ratio of available recovered heat divided by annual net generation</t>
  </si>
  <si>
    <t xml:space="preserve"> $/MMBtu</t>
  </si>
  <si>
    <t xml:space="preserve"> $/MWh</t>
  </si>
  <si>
    <t>Equiv. Annual Full-Power Operation</t>
  </si>
  <si>
    <t xml:space="preserve"> hours/yr</t>
  </si>
  <si>
    <t xml:space="preserve">Host Facility Demand Reduction </t>
  </si>
  <si>
    <t>Annual Net Generation</t>
  </si>
  <si>
    <t xml:space="preserve"> MWh/yr</t>
  </si>
  <si>
    <t>Annual CHP Fuel Consumption</t>
  </si>
  <si>
    <t xml:space="preserve"> MMBtu/yr</t>
  </si>
  <si>
    <t xml:space="preserve">Annual Purchased Fuel Off-Set </t>
  </si>
  <si>
    <t>Overall Efficiency</t>
  </si>
  <si>
    <t>Unit Cost of CHP System</t>
  </si>
  <si>
    <t xml:space="preserve"> $/kW</t>
  </si>
  <si>
    <t>CHP Program Incentive</t>
  </si>
  <si>
    <t>1st-Year Savings</t>
  </si>
  <si>
    <t>1st-Year Costs</t>
  </si>
  <si>
    <t>Net 1st-Year Savings</t>
  </si>
  <si>
    <t>Pay-Back Period</t>
  </si>
  <si>
    <t xml:space="preserve"> Years</t>
  </si>
  <si>
    <t>Utility B/C Ratio</t>
  </si>
  <si>
    <t>Choose_QuarterYear</t>
  </si>
  <si>
    <t>Unit</t>
  </si>
  <si>
    <t>Value</t>
  </si>
  <si>
    <t>incorporated TRC tool into sheet along with summary sheet</t>
  </si>
  <si>
    <t>City, State, ZIP Code:</t>
  </si>
  <si>
    <t>started the process to update for 2015. have a note into Bill to call as I don't understand the filing.</t>
  </si>
  <si>
    <t>&lt;250 kW</t>
  </si>
  <si>
    <t>≥ 250 kW</t>
  </si>
  <si>
    <t>Net Installed Cost of CHP System</t>
  </si>
  <si>
    <t>CHP Installed Costs:</t>
  </si>
  <si>
    <t>Estimated Net kWh/yr savings:</t>
  </si>
  <si>
    <t>finished the updates.</t>
  </si>
  <si>
    <t>Office Building</t>
  </si>
  <si>
    <t>Retail - Service</t>
  </si>
  <si>
    <t>Retail - Product</t>
  </si>
  <si>
    <t>ReUpgrades</t>
  </si>
  <si>
    <t>Yes – all equipment listed was retrofit previously</t>
  </si>
  <si>
    <t>Yes – some equipment listed was retrofit previously</t>
  </si>
  <si>
    <t xml:space="preserve"> No – no equipment was retrofit previously</t>
  </si>
  <si>
    <t>Has this site participated in this Program previously?</t>
  </si>
  <si>
    <t xml:space="preserve">Has equipment in this application been retrofit and obtained Program incentives within the last three years? </t>
  </si>
  <si>
    <t>Does this project require a permit?</t>
  </si>
  <si>
    <t>Name of Master Electrician, if applicable:</t>
  </si>
  <si>
    <t>Electrician License:</t>
  </si>
  <si>
    <t>Business Type (General):*</t>
  </si>
  <si>
    <t>Business Type (Specific):*</t>
  </si>
  <si>
    <t>Who referred you to the CHP Program?*</t>
  </si>
  <si>
    <t>Telephone Number:*</t>
  </si>
  <si>
    <t>Phone Number:</t>
  </si>
  <si>
    <t>Is the installation contractor different than identified above?</t>
  </si>
  <si>
    <t>Installation Contractor:</t>
  </si>
  <si>
    <t>Installation Contact:</t>
  </si>
  <si>
    <t>Installation Contractor Email:</t>
  </si>
  <si>
    <r>
      <t xml:space="preserve">I have read the entire application and agree to meet all requirements and abide by the </t>
    </r>
    <r>
      <rPr>
        <b/>
        <sz val="11"/>
        <rFont val="Calibri"/>
        <family val="2"/>
        <scheme val="minor"/>
      </rPr>
      <t>Terms and Conditions</t>
    </r>
    <r>
      <rPr>
        <sz val="11"/>
        <rFont val="Calibri"/>
        <family val="2"/>
        <scheme val="minor"/>
      </rPr>
      <t xml:space="preserve"> of this application. I am the Owner or authorized employee of the Customer listed above, and represent that all information provided within is true and correct. </t>
    </r>
    <r>
      <rPr>
        <b/>
        <sz val="11"/>
        <rFont val="Calibri"/>
        <family val="2"/>
        <scheme val="minor"/>
      </rPr>
      <t>Note: Electronic submission is encouraged. A pdf or facsimile signature is acceptable and will have the same force and effect as an original signature. Program pre-approval is required for all projects − do not purchase or install any equipment until you are notified that the proposed project is approved. Keep a copy of all submitted documents.</t>
    </r>
  </si>
  <si>
    <t>Owner/Authorized Employee of Customer (type the name here):</t>
  </si>
  <si>
    <t>Owner/Authorized Employee Signature:</t>
  </si>
  <si>
    <t>Federal Tax ID Number of check recipient (must match W-9):</t>
  </si>
  <si>
    <t xml:space="preserve">updated application with Ellen and Joe's changes. </t>
  </si>
  <si>
    <t>kWh</t>
  </si>
  <si>
    <t>MMBtu</t>
  </si>
  <si>
    <t>Hot Water - Process</t>
  </si>
  <si>
    <t>Hot Water</t>
  </si>
  <si>
    <t>Space Heating</t>
  </si>
  <si>
    <t>DHW Heating</t>
  </si>
  <si>
    <t>Spa/Swimming Pool heating</t>
  </si>
  <si>
    <t>Absorption Chiller</t>
  </si>
  <si>
    <t>Process Heating</t>
  </si>
  <si>
    <t>Choose_ThermalOutputForm</t>
  </si>
  <si>
    <t>Dehumidification</t>
  </si>
  <si>
    <t>How many forms of thermal output are used?</t>
  </si>
  <si>
    <t>Choose_Number</t>
  </si>
  <si>
    <t>Steam - Low Pressure (&lt;15 psig)</t>
  </si>
  <si>
    <t>Steam - Medium Pressure (15-150 psig)</t>
  </si>
  <si>
    <t>added more stuff to application</t>
  </si>
  <si>
    <t>added instructions</t>
  </si>
  <si>
    <t>and at some point Bill gave me tweaks to the formulas in here and changes to column descriptors</t>
  </si>
  <si>
    <t>MasterElectrician</t>
  </si>
  <si>
    <t>Master</t>
  </si>
  <si>
    <t>General</t>
  </si>
  <si>
    <t>Journeyman</t>
  </si>
  <si>
    <t>Email:*</t>
  </si>
  <si>
    <t>Level of Licensed Electrician, if required per code:</t>
  </si>
  <si>
    <r>
      <t>Make Payment to: (</t>
    </r>
    <r>
      <rPr>
        <b/>
        <i/>
        <sz val="8"/>
        <rFont val="Arial"/>
        <family val="2"/>
      </rPr>
      <t>Customer may assign the incentive check to contractor/vendor/other)</t>
    </r>
    <r>
      <rPr>
        <b/>
        <sz val="10"/>
        <rFont val="Arial"/>
        <family val="2"/>
      </rPr>
      <t>:</t>
    </r>
  </si>
  <si>
    <t xml:space="preserve">I confirm approval to assign payment of the incentive, offered to reduce the cost of the project installed, to the company listed in “Make Payment to.”  By assigning the payment of the incentive, I understand that the money owed by my company to the contractor will be reduced by this amount. </t>
  </si>
  <si>
    <t>Company/Name on Check:</t>
  </si>
  <si>
    <t>All projects MUST receive pre-approval before purchasing equipment or beginning work. Please review the program process and eligibility requirements on the program website as well as the Terms &amp; Conditions on the application. Please contact the program office with any questions.</t>
  </si>
  <si>
    <t>Combined Heat and Power</t>
  </si>
  <si>
    <t xml:space="preserve">1. Program Offer: All projects require pre-approval prior to the purchase of products or installation. This application covers products purchased and installed after CHP Program pre-approval. Products purchased or installed prior to the date of the CHP Program’s pre-approval (or commitment) letter are not eligible for incentives. Projects must installed and post-installation documentation received within eighteen (18) months of the pre-approval date. Pepco may cancel this application without liability if the customer has (1) not installed the approved project, and has (2) not applied to Pepco for a project extension 30 days prior to pre-approval expiration date. </t>
  </si>
  <si>
    <t xml:space="preserve">1. Program Offer: All projects require pre-approval prior to the purchase of products or installation. This application covers products purchased and installed after CHP Program pre-approval. Products purchased or installed prior to the date of the CHP Program’s pre-approval (or commitment) letter are not eligible for incentives. Projects must installed and post-installation documentation received within eighteen (18) months of the pre-approval date. Delmarva Power may cancel this application without liability if the customer has (1) not installed the approved project, and has (2) not applied to Delmarva Power for a project extension 30 days prior to pre-approval expiration date. </t>
  </si>
  <si>
    <t>Where will CHP System be installed? (Examples: In the mechanical room on the first floor, outside, next to loading dock)</t>
  </si>
  <si>
    <t>Annual Electric Bill Saving (average for first 5 years)</t>
  </si>
  <si>
    <t>Annual FC Fuel Bill Saving (average for first 5 years)</t>
  </si>
  <si>
    <t>Annual CHP Fuel Cost (average for first 5 years)</t>
  </si>
  <si>
    <t>Annual CHP O&amp;M Cost (average for first 5 years)</t>
  </si>
  <si>
    <t>Choose_Year</t>
  </si>
  <si>
    <t>on 6. Project Operation, changed the production months to be user inputs. Removed month number and added column for year</t>
  </si>
  <si>
    <t>new logos</t>
  </si>
  <si>
    <t>fixed the application page pop ups that said "missing data" when there weren't any</t>
  </si>
  <si>
    <t>Suite/ Room/ Floor/ Other:</t>
  </si>
  <si>
    <t>650020</t>
  </si>
  <si>
    <t>D-G-DI-100-15</t>
  </si>
  <si>
    <t>CHP Design Incentive</t>
  </si>
  <si>
    <t>650031</t>
  </si>
  <si>
    <t>D-G-CI-101-15</t>
  </si>
  <si>
    <t>CHP Construction Incentive &lt;250 kW</t>
  </si>
  <si>
    <t>650032</t>
  </si>
  <si>
    <t>D-G-CI-102-15</t>
  </si>
  <si>
    <t>650041</t>
  </si>
  <si>
    <t>D-G-PP-100-15</t>
  </si>
  <si>
    <t>650042</t>
  </si>
  <si>
    <t>D-G-PP-200-15</t>
  </si>
  <si>
    <t>650043</t>
  </si>
  <si>
    <t>D-G-PP-300-15</t>
  </si>
  <si>
    <t>650044</t>
  </si>
  <si>
    <t>D-G-PP-400-15</t>
  </si>
  <si>
    <t>650045</t>
  </si>
  <si>
    <t>D-G-PP-500-15</t>
  </si>
  <si>
    <t>650046</t>
  </si>
  <si>
    <t>D-G-PP-600-15</t>
  </si>
  <si>
    <t>Measure Selector</t>
  </si>
  <si>
    <t>Measure Code</t>
  </si>
  <si>
    <t>Description</t>
  </si>
  <si>
    <t>Capacity Cap</t>
  </si>
  <si>
    <t>Production Cap</t>
  </si>
  <si>
    <t>CapacityIncentive_LT250</t>
  </si>
  <si>
    <t>CapacityIncentive_GE250</t>
  </si>
  <si>
    <t>CapacityIncentive_Initial</t>
  </si>
  <si>
    <t>ProductionIncentive</t>
  </si>
  <si>
    <t>kW</t>
  </si>
  <si>
    <t>uncapped</t>
  </si>
  <si>
    <t>hide</t>
  </si>
  <si>
    <t>Production Payment 1</t>
  </si>
  <si>
    <t>Production Payment 2</t>
  </si>
  <si>
    <t>Production Payment 3</t>
  </si>
  <si>
    <t>Production Payment 4</t>
  </si>
  <si>
    <t>Production Payment 5</t>
  </si>
  <si>
    <t>Production Payment 6</t>
  </si>
  <si>
    <t>Capped at 50% Cost</t>
  </si>
  <si>
    <t>Choose_ContractType</t>
  </si>
  <si>
    <t>Purchase</t>
  </si>
  <si>
    <t>Lease</t>
  </si>
  <si>
    <t>PPA</t>
  </si>
  <si>
    <t>Estimated Net kW savings (for Program use):</t>
  </si>
  <si>
    <t>Eligibility</t>
  </si>
  <si>
    <t>Incentives</t>
  </si>
  <si>
    <t>Combined Heat and Power Incentives</t>
  </si>
  <si>
    <t>Additional Terms and Conditions apply; see Application in this workbook</t>
  </si>
  <si>
    <t>TYPE</t>
  </si>
  <si>
    <t>Production</t>
  </si>
  <si>
    <t>•  Overall annualized CHP system must be at least 65% efficient (calculated with higher heating value (HHV) of input energy and thermal energy savings based on purchased fuel saving plus recovered energy used for any end-use that produces additional electricity savings).</t>
  </si>
  <si>
    <t>3. hide irrelevant cover page</t>
  </si>
  <si>
    <t>4. hide/unhide relevant contact info block on Instructions</t>
  </si>
  <si>
    <t>added eligible measures and incentive page</t>
  </si>
  <si>
    <t>over the past couple weeks added incentive information to application (breaks out all components and shows Lm captures measure selectors. Also now include both net and gross kW (incentive paid on one and lm captures uses the other)</t>
  </si>
  <si>
    <t>Net Generation</t>
  </si>
  <si>
    <t>added column for kWh under 6. project op, other fuel and NOW electricity savings.</t>
  </si>
  <si>
    <t>added the new electricity column to summary c17</t>
  </si>
  <si>
    <t>added the new electricity column to the trc tool as well.</t>
  </si>
  <si>
    <t>modified the "Host Facility Demand Reduction" on page 6. project operation to lookup July on the table as it had been just assuming that july would be the 7th row down; that is assuming that the project would always begin in january.</t>
  </si>
  <si>
    <t>added the new column M (the kWh) to the production incentive on the application page</t>
  </si>
  <si>
    <t>Added additional columns for avoided costs so the TRC can be for more than 25 years.</t>
  </si>
  <si>
    <t>also fixed the Delmarva sheet where I hadn't updated the offset for all values to be +4</t>
  </si>
  <si>
    <t>Average Thermal-to-Electrical Output Ratio (THELRAT)</t>
  </si>
  <si>
    <t>Average Heat Rate (AHR)</t>
  </si>
  <si>
    <t>CHP System Capability</t>
  </si>
  <si>
    <r>
      <t>1.</t>
    </r>
    <r>
      <rPr>
        <sz val="7"/>
        <color rgb="FF1F497D"/>
        <rFont val="Times New Roman"/>
        <family val="1"/>
      </rPr>
      <t xml:space="preserve">      </t>
    </r>
    <r>
      <rPr>
        <sz val="11"/>
        <color rgb="FF1F497D"/>
        <rFont val="Times New Roman"/>
        <family val="1"/>
      </rPr>
      <t>Add to Instructions Form the requirement that the following items are to be submitted with the application:</t>
    </r>
  </si>
  <si>
    <t>     Manufacturer’s specifications Forms for the prime mover and the electrical generator</t>
  </si>
  <si>
    <t>     System flow diagram that shows all equipment; all fluid flow rates, temperatures, and pressures, and annual energy and rated power values for major equipment (input and output, and using HHV values for fuels)</t>
  </si>
  <si>
    <t>     Diagrams showing where the CHP system will be located at the facility, and the equipment arrangement</t>
  </si>
  <si>
    <t>     Electrical single-line diagram and a diagram showing location of key electrical equipment items</t>
  </si>
  <si>
    <t>     Break-down of the estimated cost shown on Form 5-1</t>
  </si>
  <si>
    <r>
      <t>2.</t>
    </r>
    <r>
      <rPr>
        <sz val="7"/>
        <color rgb="FF1F497D"/>
        <rFont val="Times New Roman"/>
        <family val="1"/>
      </rPr>
      <t xml:space="preserve">      </t>
    </r>
    <r>
      <rPr>
        <sz val="11"/>
        <color rgb="FF1F497D"/>
        <rFont val="Times New Roman"/>
        <family val="1"/>
      </rPr>
      <t>On Form 2-1, add a note that the monthly electricity and fuel usage data should be taken from utility bills, averaged over two years or longer</t>
    </r>
  </si>
  <si>
    <r>
      <t>4.</t>
    </r>
    <r>
      <rPr>
        <sz val="7"/>
        <color rgb="FF1F497D"/>
        <rFont val="Times New Roman"/>
        <family val="1"/>
      </rPr>
      <t xml:space="preserve">      </t>
    </r>
    <r>
      <rPr>
        <sz val="11"/>
        <color rgb="FF1F497D"/>
        <rFont val="Times New Roman"/>
        <family val="1"/>
      </rPr>
      <t>Add a note to Form 5-2 requesting the schedule be expressed in weeks beginning when the Interconnection Agreement is finalized/approved/signed, and that is can appear as a list or chart</t>
    </r>
  </si>
  <si>
    <r>
      <t>5.</t>
    </r>
    <r>
      <rPr>
        <sz val="7"/>
        <color rgb="FF1F497D"/>
        <rFont val="Times New Roman"/>
        <family val="1"/>
      </rPr>
      <t xml:space="preserve">      </t>
    </r>
    <r>
      <rPr>
        <sz val="11"/>
        <color rgb="FF1F497D"/>
        <rFont val="Times New Roman"/>
        <family val="1"/>
      </rPr>
      <t>On Form 6-2, add a note that a minimum 5-year warranty is required</t>
    </r>
  </si>
  <si>
    <r>
      <t>6.</t>
    </r>
    <r>
      <rPr>
        <sz val="7"/>
        <color rgb="FF1F497D"/>
        <rFont val="Times New Roman"/>
        <family val="1"/>
      </rPr>
      <t xml:space="preserve">      </t>
    </r>
    <r>
      <rPr>
        <sz val="11"/>
        <color rgb="FF1F497D"/>
        <rFont val="Times New Roman"/>
        <family val="1"/>
      </rPr>
      <t>Add to Form 6-2 a column for Electrical Savings produced from direct-use of CHP thermal output (for projects like the Pre-Release Center) [Absorption chiller and bottoming-cycle are excluded because we need detailed spreadsheet showing how savings are calculated each month.</t>
    </r>
  </si>
  <si>
    <r>
      <t>3.</t>
    </r>
    <r>
      <rPr>
        <sz val="7"/>
        <color rgb="FF1F497D"/>
        <rFont val="Times New Roman"/>
        <family val="1"/>
      </rPr>
      <t xml:space="preserve">      </t>
    </r>
    <r>
      <rPr>
        <sz val="11"/>
        <color rgb="FF1F497D"/>
        <rFont val="Times New Roman"/>
        <family val="1"/>
      </rPr>
      <t>Simplify Form 4-1 to eliminate unneeded items below Row 21 and insert entries for Monthly Run Hours (put this in 6-1), System Overall Efficiency, Average Heat Rate (AHR), Average Thermal-to-Electrical Output Ratio (THELRAT) CHP System Capability, and Project Operational THELRAT (PO-THELRAT), which is the value for the proposed system. (Note that PO-PTHELRT is always less than or (rarely) equal to THELRT.)</t>
    </r>
  </si>
  <si>
    <t>System Gross kW Rating (for incentive):</t>
  </si>
  <si>
    <t>Project Operational THELRAT (PO-THELRAT)</t>
  </si>
  <si>
    <t xml:space="preserve"> If proposing a “Packaged CHP System,” complete forms 4-2 and 4-3 to the right. A “Packaged CHP System” features a standardized design using identical equipment (same manufacturer, model number, performance rating, etc.) that has been replicated and placed in service in multiple locations.</t>
  </si>
  <si>
    <t>If proposing a “Built-Up CHP System,” complete forms 4-2 and 4-4 to the right. A “Built-Up CHP System” features a design that may be standardized in general terms, but have differences in some details. (The “standardized design” can either include or exclude an absorption chiller and its auxiliaries if such equipment is part of the overall CHP system.</t>
  </si>
  <si>
    <t>Form 4-2</t>
  </si>
  <si>
    <t>Form 6-2</t>
  </si>
  <si>
    <t>Exhaust Heat</t>
  </si>
  <si>
    <t>PRIME CONTRACTOR / VENDOR</t>
  </si>
  <si>
    <r>
      <t>1.</t>
    </r>
    <r>
      <rPr>
        <sz val="7"/>
        <color rgb="FF1F497D"/>
        <rFont val="Times New Roman"/>
        <family val="1"/>
      </rPr>
      <t xml:space="preserve">       </t>
    </r>
    <r>
      <rPr>
        <sz val="11"/>
        <color rgb="FF1F497D"/>
        <rFont val="Calibri"/>
        <family val="2"/>
        <scheme val="minor"/>
      </rPr>
      <t>Program Instructions Were Updated</t>
    </r>
  </si>
  <si>
    <r>
      <t>2.</t>
    </r>
    <r>
      <rPr>
        <sz val="7"/>
        <color rgb="FF1F497D"/>
        <rFont val="Times New Roman"/>
        <family val="1"/>
      </rPr>
      <t xml:space="preserve">       </t>
    </r>
    <r>
      <rPr>
        <sz val="11"/>
        <color rgb="FF1F497D"/>
        <rFont val="Calibri"/>
        <family val="2"/>
        <scheme val="minor"/>
      </rPr>
      <t>CHP System Section 4-5 was deleted.  That entire section was condensed from 5 forms to 4 forms.</t>
    </r>
  </si>
  <si>
    <r>
      <t>3.</t>
    </r>
    <r>
      <rPr>
        <sz val="7"/>
        <color rgb="FF1F497D"/>
        <rFont val="Times New Roman"/>
        <family val="1"/>
      </rPr>
      <t xml:space="preserve">       </t>
    </r>
    <r>
      <rPr>
        <sz val="11"/>
        <color rgb="FF1F497D"/>
        <rFont val="Calibri"/>
        <family val="2"/>
        <scheme val="minor"/>
      </rPr>
      <t>Form 5-2  was revised</t>
    </r>
  </si>
  <si>
    <r>
      <t>a.</t>
    </r>
    <r>
      <rPr>
        <sz val="7"/>
        <color rgb="FF1F497D"/>
        <rFont val="Times New Roman"/>
        <family val="1"/>
      </rPr>
      <t xml:space="preserve">       </t>
    </r>
    <r>
      <rPr>
        <sz val="11"/>
        <color rgb="FF1F497D"/>
        <rFont val="Calibri"/>
        <family val="2"/>
        <scheme val="minor"/>
      </rPr>
      <t xml:space="preserve">Added </t>
    </r>
    <r>
      <rPr>
        <i/>
        <sz val="10"/>
        <color rgb="FF000000"/>
        <rFont val="Arial"/>
        <family val="2"/>
      </rPr>
      <t>Note: The schedule must be expressed in weeks beginning…</t>
    </r>
  </si>
  <si>
    <r>
      <t>4.</t>
    </r>
    <r>
      <rPr>
        <sz val="7"/>
        <color rgb="FF1F497D"/>
        <rFont val="Times New Roman"/>
        <family val="1"/>
      </rPr>
      <t xml:space="preserve">       </t>
    </r>
    <r>
      <rPr>
        <sz val="11"/>
        <color rgb="FF1F497D"/>
        <rFont val="Calibri"/>
        <family val="2"/>
        <scheme val="minor"/>
      </rPr>
      <t>Form 5-2  was revised</t>
    </r>
  </si>
  <si>
    <r>
      <t>a.</t>
    </r>
    <r>
      <rPr>
        <sz val="7"/>
        <color rgb="FF1F497D"/>
        <rFont val="Times New Roman"/>
        <family val="1"/>
      </rPr>
      <t xml:space="preserve">       </t>
    </r>
    <r>
      <rPr>
        <sz val="11"/>
        <color rgb="FF1F497D"/>
        <rFont val="Calibri"/>
        <family val="2"/>
        <scheme val="minor"/>
      </rPr>
      <t>Changed the monthly electricity drop downs to static Jan – December</t>
    </r>
  </si>
  <si>
    <r>
      <t xml:space="preserve">                                                               </t>
    </r>
    <r>
      <rPr>
        <sz val="11"/>
        <color rgb="FF1F497D"/>
        <rFont val="Calibri"/>
        <family val="2"/>
        <scheme val="minor"/>
      </rPr>
      <t>i.</t>
    </r>
    <r>
      <rPr>
        <sz val="7"/>
        <color rgb="FF1F497D"/>
        <rFont val="Times New Roman"/>
        <family val="1"/>
      </rPr>
      <t xml:space="preserve">      </t>
    </r>
    <r>
      <rPr>
        <sz val="11"/>
        <color rgb="FF1F497D"/>
        <rFont val="Calibri"/>
        <family val="2"/>
        <scheme val="minor"/>
      </rPr>
      <t>The heading above it needs to be updated because it still says use drop down when there is no longer drop downs.</t>
    </r>
  </si>
  <si>
    <r>
      <t>5.</t>
    </r>
    <r>
      <rPr>
        <sz val="7"/>
        <color rgb="FF1F497D"/>
        <rFont val="Times New Roman"/>
        <family val="1"/>
      </rPr>
      <t xml:space="preserve">       </t>
    </r>
    <r>
      <rPr>
        <sz val="11"/>
        <color rgb="FF1F497D"/>
        <rFont val="Calibri"/>
        <family val="2"/>
        <scheme val="minor"/>
      </rPr>
      <t>Summary Tab</t>
    </r>
  </si>
  <si>
    <r>
      <t>a.</t>
    </r>
    <r>
      <rPr>
        <sz val="7"/>
        <color rgb="FF1F497D"/>
        <rFont val="Times New Roman"/>
        <family val="1"/>
      </rPr>
      <t xml:space="preserve">       </t>
    </r>
    <r>
      <rPr>
        <sz val="11"/>
        <color rgb="FF1F497D"/>
        <rFont val="Calibri"/>
        <family val="2"/>
        <scheme val="minor"/>
      </rPr>
      <t>Added the following cells.</t>
    </r>
  </si>
  <si>
    <t>Oct</t>
  </si>
  <si>
    <t>Updated Elig Measures text to remove text that NC is not eligible..because it is.</t>
  </si>
  <si>
    <t xml:space="preserve">Month </t>
  </si>
  <si>
    <t>Mid-Nov</t>
  </si>
  <si>
    <t>Tim and Bill went through the links to the Summary page and corrected them.</t>
  </si>
  <si>
    <r>
      <t>1.</t>
    </r>
    <r>
      <rPr>
        <sz val="7"/>
        <color rgb="FF1F497D"/>
        <rFont val="Times New Roman"/>
        <family val="1"/>
      </rPr>
      <t xml:space="preserve">       </t>
    </r>
    <r>
      <rPr>
        <sz val="11"/>
        <color rgb="FF1F497D"/>
        <rFont val="Calibri"/>
        <family val="2"/>
        <scheme val="minor"/>
      </rPr>
      <t>Form 2.2 - (Note:  All efficiency upgrades with a PBP under 3 years must be listed)</t>
    </r>
  </si>
  <si>
    <r>
      <t>a.</t>
    </r>
    <r>
      <rPr>
        <sz val="7"/>
        <color rgb="FF1F497D"/>
        <rFont val="Times New Roman"/>
        <family val="1"/>
      </rPr>
      <t xml:space="preserve">       </t>
    </r>
    <r>
      <rPr>
        <sz val="11"/>
        <color rgb="FF1F497D"/>
        <rFont val="Calibri"/>
        <family val="2"/>
        <scheme val="minor"/>
      </rPr>
      <t>My suggestion: This should be changed to say (Note:  All efficiency upgrades on site with a simple payback under 3 years must be completed before commissioning)</t>
    </r>
  </si>
  <si>
    <t>Made the following changes:</t>
  </si>
  <si>
    <r>
      <t>2.</t>
    </r>
    <r>
      <rPr>
        <sz val="7"/>
        <color rgb="FF1F497D"/>
        <rFont val="Times New Roman"/>
        <family val="1"/>
      </rPr>
      <t xml:space="preserve">       </t>
    </r>
    <r>
      <rPr>
        <sz val="11"/>
        <color rgb="FF1F497D"/>
        <rFont val="Calibri"/>
        <family val="2"/>
        <scheme val="minor"/>
      </rPr>
      <t>Form 6-2 Change the heading above the table to remove “Use Drop Down”</t>
    </r>
  </si>
  <si>
    <t>What structural changes need to be made, or enclosures constructed, in connection with installing CHP System?</t>
  </si>
  <si>
    <t xml:space="preserve">   Btu/hour</t>
  </si>
  <si>
    <t>Annual Average Recoverable Heat Ratio</t>
  </si>
  <si>
    <t>Annual Average Fuel Converter (FC) Efficiency</t>
  </si>
  <si>
    <t>Annual Average Unit Cost of Fuel for FC</t>
  </si>
  <si>
    <t>Annual Average Unit Cost of Electricity</t>
  </si>
  <si>
    <t>Units: MMBtu/year</t>
  </si>
  <si>
    <t>Thermal Output Used:</t>
  </si>
  <si>
    <t>Form of Thermal Output</t>
  </si>
  <si>
    <t>Total MMBtu/yr:</t>
  </si>
  <si>
    <t>modified 4-1 to allow inputs for all of these. The total MMBtu now carries over to the summary sheet</t>
  </si>
  <si>
    <t>removed formulas on the summary sheet that were redundant (and had the incorrect formulas anyway)</t>
  </si>
  <si>
    <t>•  Host facility must be “reasonably efficient;" that is, all efficiency upgrades determined to have a 3-year or less payback period (PBP) must be completed.</t>
  </si>
  <si>
    <t>Billl did some stuff</t>
  </si>
  <si>
    <t>Added new logos and footers.</t>
  </si>
  <si>
    <t>Electronic Funds Transfer</t>
  </si>
  <si>
    <t>Upload all applications and supporting documents using Energy Project Manager (Pepco.com/EnergyProjectManager) or email to Pepco.EnergySavings@LMCO.com.
Phone: 1-866-353-5798 | web: Pepco.com/business</t>
  </si>
  <si>
    <t>Upload all applications and supporting documents using Energy Project Manager (Delmarva.com/EnergyProjectManager) or email to Delmarva.EnergySavings@LMCO.com.
Phone: 1-866-353-5799 | web: Delmarva.com/business</t>
  </si>
  <si>
    <t>Changed the production payment from using the kWh savings/month to equal payments based upon annual savings.</t>
  </si>
  <si>
    <t>CHP Project Cost-Effectiveness Tool (2018 Startup version)</t>
  </si>
  <si>
    <t>Incremented the TRC values to represent 2018 start. Adjusted the NPV formula to reflect 2018 start.</t>
  </si>
  <si>
    <t>Design</t>
  </si>
  <si>
    <t>up to 60%</t>
  </si>
  <si>
    <t>PERCENTAGE OF TOTAL INCENTIVE</t>
  </si>
  <si>
    <t>INCENTIVE PAID</t>
  </si>
  <si>
    <t>Design Incentive</t>
  </si>
  <si>
    <t>Commissioning Incentive</t>
  </si>
  <si>
    <r>
      <t xml:space="preserve">CHP Construction Incentive </t>
    </r>
    <r>
      <rPr>
        <strike/>
        <sz val="9"/>
        <rFont val="Calibri"/>
        <family val="2"/>
      </rPr>
      <t>≥</t>
    </r>
    <r>
      <rPr>
        <strike/>
        <sz val="9"/>
        <rFont val="Calibri"/>
        <family val="2"/>
        <scheme val="minor"/>
      </rPr>
      <t>250 kW</t>
    </r>
  </si>
  <si>
    <t>Threshold</t>
  </si>
  <si>
    <t>Incentive_kW_LEThreshold</t>
  </si>
  <si>
    <t>Incentive_kW_GTThreshold</t>
  </si>
  <si>
    <t>Cap_CHP</t>
  </si>
  <si>
    <t>CostCap_CHP</t>
  </si>
  <si>
    <t>Production Incentive (up to)</t>
  </si>
  <si>
    <t xml:space="preserve">Estimated Incentive </t>
  </si>
  <si>
    <t>Uncapped Incentive</t>
  </si>
  <si>
    <t>Capped at Project Limit</t>
  </si>
  <si>
    <t>50% cap</t>
  </si>
  <si>
    <t>Project Limit Flag</t>
  </si>
  <si>
    <t>updated incentives to reflect the filing. Now use only kW to determine payments.</t>
  </si>
  <si>
    <t>Load Shape Data</t>
  </si>
  <si>
    <t>Hour</t>
  </si>
  <si>
    <t>Description of Upgrade, include details of savings achieved or expected, number of lighting fixtures or lamps, HVAC tonnage, etc.</t>
  </si>
  <si>
    <t>Explanation of how load shapes were developed:</t>
  </si>
  <si>
    <t>Form 2-1</t>
  </si>
  <si>
    <t>Form 2-2</t>
  </si>
  <si>
    <t>For Instructions: now provide by Section; request more detail</t>
  </si>
  <si>
    <t>Section 2: modifed table requesting details concerning energy efficiency upgrades performed and planned (savings achieved or expected, HVAC tonnage values, etc.)</t>
  </si>
  <si>
    <t>Section 2: Added table for data showing the current and future expected hourly thermal and electrical loads of the host facility for typical days in February, April, June, August, October, and December. These load curves can be approximations, but an explanation of how they were developed should be provided</t>
  </si>
  <si>
    <t>Section 4: added table for details of CHP load control systems, including data inputs to be obtained from host facility’s equipment and controls, and of the data archiving system</t>
  </si>
  <si>
    <t xml:space="preserve">Section 5 instructions: added the need to include a copy of the O&amp;M services agreement </t>
  </si>
  <si>
    <t xml:space="preserve">Section 4 instructions: added request  for two copies of a detailed flow diagram for the CHP system including all CHP auxiliary equipment – one copy showing thermal and electrical power values, temperatures, and fluid flow rates when the system is operating at its rated power level on a hot weekday summer afternoon (4:00 p.m. to 5:00 p.m.), and the other showing annual energy values </t>
  </si>
  <si>
    <t xml:space="preserve">Instructions: added request for Evidence that the customer is committed to proceeding with the project. (Note: This evidence is preferably a signed a contract with a prime contractor who will manage equipment procurement and installation, and construction and commissioning activities </t>
  </si>
  <si>
    <t xml:space="preserve">Section 2: In the table of the Host Facility’s monthly and annual electrical and fuel usage in Section 2, add two columns after the Peak kW column, “Minimum kW” and Duration*” – the footnote should read: “Number of hours the load is within 20% of Minimum Load each month” </t>
  </si>
  <si>
    <t>Capacity Factor</t>
  </si>
  <si>
    <t>Section 6: Changed Run hours to Capacity Factor</t>
  </si>
  <si>
    <t>Section 3: Changed headings</t>
  </si>
  <si>
    <t>additional changes to text and tables per Bill that include these and some more minor tweaks.</t>
  </si>
  <si>
    <t>1-18</t>
  </si>
  <si>
    <t>2-18</t>
  </si>
  <si>
    <t>3-18</t>
  </si>
  <si>
    <t>4-18</t>
  </si>
  <si>
    <t>1-19</t>
  </si>
  <si>
    <t>2-19</t>
  </si>
  <si>
    <t>3-19</t>
  </si>
  <si>
    <t>4-19</t>
  </si>
  <si>
    <t>1-20</t>
  </si>
  <si>
    <t>2-20</t>
  </si>
  <si>
    <t>3-20</t>
  </si>
  <si>
    <t>4-20</t>
  </si>
  <si>
    <t>modified Quarter/Year drop down on the summary page to start in 2018.</t>
  </si>
  <si>
    <t>hard coded the demand reduction on summary to point directly to July. Previously the user could modify the months but now they are hard coded so there's no need for a lookup.</t>
  </si>
  <si>
    <t>Expected Start of Production Incentive Period   (Quarter - Year)</t>
  </si>
  <si>
    <t>1-21</t>
  </si>
  <si>
    <t>2-21</t>
  </si>
  <si>
    <t>3-21</t>
  </si>
  <si>
    <t>4-21</t>
  </si>
  <si>
    <t>1-22</t>
  </si>
  <si>
    <t>2-22</t>
  </si>
  <si>
    <t>3-22</t>
  </si>
  <si>
    <t>4-22</t>
  </si>
  <si>
    <t>Check on percentage entered in Section 2</t>
  </si>
  <si>
    <t>added tables to 2 and 4 such that the summary reads from them rather than having the user put the input into the summary form.</t>
  </si>
  <si>
    <t>Average Electricity Price ($/kWh)</t>
  </si>
  <si>
    <t>Average Fuel Price ($/MMBtu)</t>
  </si>
  <si>
    <t>List all energy efficiency upgrades implemented at facility, as well as any that are planned to be completed before CHP system is commissioned  (Note: All efficiency upgrades on site with a simple payback under 3 years must be completed before incentives are paid)</t>
  </si>
  <si>
    <t>Use</t>
  </si>
  <si>
    <t>Thermal Output (MMBtu/yr)</t>
  </si>
  <si>
    <t>Primary Fuel</t>
  </si>
  <si>
    <t>Secondary Fuel</t>
  </si>
  <si>
    <t>Describe the Proposed Thermal Energy Metering System (include equipment details and range):</t>
  </si>
  <si>
    <t>Connected Load (kW)</t>
  </si>
  <si>
    <t>Parasitic Loads for Proposed CHP System</t>
  </si>
  <si>
    <t>Total</t>
  </si>
  <si>
    <t xml:space="preserve">  MMBtu/yr</t>
  </si>
  <si>
    <t>Thermal:</t>
  </si>
  <si>
    <t>Annual thermal energy saved by recovered heat</t>
  </si>
  <si>
    <t>Fuel avoided for existing boilers due to CHP system installation</t>
  </si>
  <si>
    <t>Annual electrical energy saved by recovered heat</t>
  </si>
  <si>
    <t>Electricity consumption offset by thermal output (0 if no absorption chiller will be installed or if no electric heaters or process heating will be offset by CHP system)</t>
  </si>
  <si>
    <t>Details of CHP load control systems and expected operation:</t>
  </si>
  <si>
    <t>Milestone</t>
  </si>
  <si>
    <t>Start Date</t>
  </si>
  <si>
    <t>End Date</t>
  </si>
  <si>
    <t>Local Government Building Permits</t>
  </si>
  <si>
    <t>Will this change with the addition of the CHP system? If so, how?</t>
  </si>
  <si>
    <t>Run Hours</t>
  </si>
  <si>
    <t>(MMBtu/ kWh)</t>
  </si>
  <si>
    <t>Avg kW</t>
  </si>
  <si>
    <t>(MMBtu)</t>
  </si>
  <si>
    <t>Thermal (MMBtu)</t>
  </si>
  <si>
    <t>Full Warranty Period (≥ 5 Years):</t>
  </si>
  <si>
    <t>Customer's Return on Investment:</t>
  </si>
  <si>
    <t>Fuel Availability</t>
  </si>
  <si>
    <t>Electrical Load Factor</t>
  </si>
  <si>
    <t>Thermal Load Factor</t>
  </si>
  <si>
    <t>Provide All Assumptions used in System Design Analysis:</t>
  </si>
  <si>
    <t>Estimated Monthly Electricity and Fuel Savings and CHP Fuel Usage</t>
  </si>
  <si>
    <t>Other Cost Offsets</t>
  </si>
  <si>
    <t>Other CHP grants and tax benefits (not including accelerated depreciation)</t>
  </si>
  <si>
    <t>Annual Heat Rate at Rated Output</t>
  </si>
  <si>
    <t>Average Capacity Factor</t>
  </si>
  <si>
    <t>Construction</t>
  </si>
  <si>
    <t>BTU/hr</t>
  </si>
  <si>
    <t>Winter</t>
  </si>
  <si>
    <t>*</t>
  </si>
  <si>
    <t>Provide data showing the future expected hourly thermal and electrical loads of the host facility for a typical day in Summer and Winter. These load curves can be approximations, but an explanation of how they were developed should be provided in the space below.</t>
  </si>
  <si>
    <t>Peak Load (kW)*</t>
  </si>
  <si>
    <t>*Peak load on a hot July afternoon between 4:00 and 5:00PM</t>
  </si>
  <si>
    <t xml:space="preserve">Annual Energy Saved by Recovered Heat </t>
  </si>
  <si>
    <t>Offset</t>
  </si>
  <si>
    <t>Amount</t>
  </si>
  <si>
    <t>Estimated Incentive:</t>
  </si>
  <si>
    <t>Estimated Total Installed Project Cost:</t>
  </si>
  <si>
    <t>Estimated Net Construction Cost:</t>
  </si>
  <si>
    <t>Start-Up</t>
  </si>
  <si>
    <t>Commissioning</t>
  </si>
  <si>
    <t>Start of Commercial Operation</t>
  </si>
  <si>
    <t xml:space="preserve">Energy Saved by Recovered Heat </t>
  </si>
  <si>
    <t>Electrical (kWh)*</t>
  </si>
  <si>
    <t>* Electricity consumption offset by thermal output = 0 if no electric heaters or process heating will be offset by CHP system</t>
  </si>
  <si>
    <t>Generator Equip Availability</t>
  </si>
  <si>
    <t>Performance Factor</t>
  </si>
  <si>
    <t>%</t>
  </si>
  <si>
    <t>The full CHP process is contained in the CHP Program Manual. The following provides a brief overview of the process.</t>
  </si>
  <si>
    <t>INITIAL APPLICATION</t>
  </si>
  <si>
    <t>Customer submits completed Application Workbook for proposed CHP system along with Technical Supporting Documents/Feasibility Study, and additional documents. Below is a breakdown of all required documentation:</t>
  </si>
  <si>
    <t>Application Workbook</t>
  </si>
  <si>
    <t>1)</t>
  </si>
  <si>
    <t>2)</t>
  </si>
  <si>
    <t>3)</t>
  </si>
  <si>
    <t>Manufacturer’s equipment specification sheets for CHP system</t>
  </si>
  <si>
    <t>Flow diagram for CHP system</t>
  </si>
  <si>
    <t>Sketch or diagram of CHP system location within the facility and showing the equipment arrangement</t>
  </si>
  <si>
    <t>Include all CHP auxiliary equipment that shows thermal and electrical power values, pressures, temperatures, and fluid flow rates when the system is operating at its rated power level on a hot weekday summer afternoon (4:00 PM to 5:00 PM)</t>
  </si>
  <si>
    <t>4)</t>
  </si>
  <si>
    <t>5)</t>
  </si>
  <si>
    <t>6)</t>
  </si>
  <si>
    <t>Itemization of estimated total project cost</t>
  </si>
  <si>
    <t>List of auxiliary equipment installed as part of CHP system and the connected parasitic load (kW) of each item</t>
  </si>
  <si>
    <t>Load Calculation used to estimate facility future expected loads and CHP performance parameters</t>
  </si>
  <si>
    <t>Support all estimated electrical and thermal load, fuel usage, and energy savings calculations in Application Workbook</t>
  </si>
  <si>
    <t>7)</t>
  </si>
  <si>
    <t>Copy of O&amp;M services agreement</t>
  </si>
  <si>
    <t>Completed and signed copy of a W-9 form for the payee of all incentive payments</t>
  </si>
  <si>
    <t>Must match the corresponding entries on the signed application form</t>
  </si>
  <si>
    <t>Program reviews submitted documents and requests any additional information or necessary corrections. When all documents are deemed to be complete and accurate, Program forwards them to PHI CHP Application Review Committee for review and consideration of Conditional Approval</t>
  </si>
  <si>
    <t>A.</t>
  </si>
  <si>
    <t>B.</t>
  </si>
  <si>
    <t>C.</t>
  </si>
  <si>
    <t>D.</t>
  </si>
  <si>
    <t>If Conditional Approval is granted, funds will be reserved for the project, and a Conditional Approval Letter and Program Requirement Description (PRD) document will be sent to the Customer</t>
  </si>
  <si>
    <t>If Conditional Approval is not granted for other reasons, Customer will be advised accordingly</t>
  </si>
  <si>
    <t>If Conditional Approval is not granted for technical reasons, Program may request Customer make modifications to Application to allow for approval</t>
  </si>
  <si>
    <t>E.</t>
  </si>
  <si>
    <t>A facility gas and electric bill from the last 6 months</t>
  </si>
  <si>
    <t>Incorporate Generator Availability, Fuel Availability, Electrical Load Factor, and Thermal Load Factor (%)</t>
  </si>
  <si>
    <t>Use HHV values for all fuels</t>
  </si>
  <si>
    <t>CONDITIONAL APPROVAL</t>
  </si>
  <si>
    <t>DESIGN INCENTIVE</t>
  </si>
  <si>
    <t>To receive the Design Incentive, Customer must submit to the Program:</t>
  </si>
  <si>
    <t>Updated Application Workbook (incorporating any changes to the system, construction schedule, or expected production that may have occurred during design development)</t>
  </si>
  <si>
    <t>Signed Project Requirements Document</t>
  </si>
  <si>
    <t>Copy of the Interconnection Agreement Authorization To Construct</t>
  </si>
  <si>
    <t>Copy of the Air Quality Permit To Construct</t>
  </si>
  <si>
    <t>Gas Supply Adequacy Statement from the Natural Gas Provider (if applicable)</t>
  </si>
  <si>
    <t>Evidence of commitment to spend at least 50% of the estimated total project cost (May be one or more purchase orders or signed contracts for CHP equipment and/or installation)</t>
  </si>
  <si>
    <t>Design Reports by the 10th of each month</t>
  </si>
  <si>
    <t>CONSTRUCTION INCENTIVE</t>
  </si>
  <si>
    <t>Program completes a site visit to the installation during or after Commissioning process</t>
  </si>
  <si>
    <t>Submit documentation of date Commercial Operation began</t>
  </si>
  <si>
    <t>Submit documentation of final Project Costs</t>
  </si>
  <si>
    <t>PRODUCTION INCENTIVE</t>
  </si>
  <si>
    <t>The Production Period is the first 24 months after the Commercial Operation Date.</t>
  </si>
  <si>
    <t>To receive the Production Incentive, Customer must submit to the Program:</t>
  </si>
  <si>
    <t>Monthly Production Reports</t>
  </si>
  <si>
    <t>Start of Incentive Period - 12 contiguous months within Production Period</t>
  </si>
  <si>
    <r>
      <t xml:space="preserve">If a project fails to submit the required documents to the Program within the required time period, </t>
    </r>
    <r>
      <rPr>
        <u/>
        <sz val="10"/>
        <color theme="1"/>
        <rFont val="Airal"/>
      </rPr>
      <t xml:space="preserve">Conditional Approval may be revoked, and the reserved funds released to fund other projects. </t>
    </r>
  </si>
  <si>
    <t>Production Incentive will then be calculated based upon ratio of Expected kWh Production / Actual kWh Production.</t>
  </si>
  <si>
    <t>For Example, if the Potential Production Incentive is $1,000, Expected kWh Production is 10,000 kWh and Actual Production is 9,000 kWh, then the Production Incentive will be 9,000 / 10,000 of the Potential Production Incentive, or 90% x $1000 = $900.</t>
  </si>
  <si>
    <t>If Actual kWh Production is less than Expected kWh Production, Production Incentive will be adjusted based on ratio of Actual kWh Production / Expected kWh Production.</t>
  </si>
  <si>
    <t>Disclaimer:  If a project exhibits significant delays in achieving Project Milestones as indicated in the Application and/or the Project Requirements Document, the project may be disqualified. The project will need to return any Incentives that have already been disbursed, and any funds still reserved for the project will be released back to the Program</t>
  </si>
  <si>
    <r>
      <rPr>
        <sz val="10"/>
        <rFont val="Agency FB"/>
        <family val="2"/>
      </rPr>
      <t>•</t>
    </r>
    <r>
      <rPr>
        <sz val="10"/>
        <rFont val="Arial"/>
        <family val="2"/>
      </rPr>
      <t xml:space="preserve">  Eligible projects can be driven by a variety of technologies including reciprocating engine, turbine, microturbine, and fuelcell and can operate using a variety of fuel types (e.g., natural gas, biomass, propane).</t>
    </r>
  </si>
  <si>
    <r>
      <t>PROJECT SITE INFORMATION</t>
    </r>
    <r>
      <rPr>
        <i/>
        <sz val="10"/>
        <color theme="0"/>
        <rFont val="Arial Black"/>
        <family val="2"/>
      </rPr>
      <t>--ALL INFORMATION MUST BE SUBMITTED</t>
    </r>
  </si>
  <si>
    <r>
      <t xml:space="preserve">INCENTIVE INFORMATION  </t>
    </r>
    <r>
      <rPr>
        <b/>
        <i/>
        <sz val="10"/>
        <color theme="0"/>
        <rFont val="Arial Black"/>
        <family val="2"/>
      </rPr>
      <t>Application will not be processed without all fields below populated.</t>
    </r>
  </si>
  <si>
    <t>Customer must sign at bottom of Terms and Conditions</t>
  </si>
  <si>
    <r>
      <rPr>
        <b/>
        <sz val="13"/>
        <color theme="0"/>
        <rFont val="Arial Black"/>
        <family val="2"/>
      </rPr>
      <t xml:space="preserve">Enter Recent History of Monthly Electricity and Fuel Usage at the Host Facility: </t>
    </r>
    <r>
      <rPr>
        <b/>
        <i/>
        <sz val="11"/>
        <color theme="0"/>
        <rFont val="Arial Black"/>
        <family val="2"/>
      </rPr>
      <t>Use previous monthly electricity and fuel usage data from utility bills</t>
    </r>
  </si>
  <si>
    <r>
      <t>Summer</t>
    </r>
    <r>
      <rPr>
        <b/>
        <vertAlign val="superscript"/>
        <sz val="12"/>
        <rFont val="Arial"/>
        <family val="2"/>
      </rPr>
      <t>1</t>
    </r>
  </si>
  <si>
    <r>
      <rPr>
        <i/>
        <vertAlign val="superscript"/>
        <sz val="11"/>
        <rFont val="Arial"/>
        <family val="2"/>
      </rPr>
      <t>1</t>
    </r>
    <r>
      <rPr>
        <i/>
        <sz val="11"/>
        <rFont val="Arial"/>
        <family val="2"/>
      </rPr>
      <t>Typical of the hottest day of the year</t>
    </r>
  </si>
  <si>
    <r>
      <rPr>
        <b/>
        <sz val="12"/>
        <color rgb="FFFFFFFF"/>
        <rFont val="Arial Black"/>
        <family val="2"/>
      </rPr>
      <t>Section 3A:</t>
    </r>
    <r>
      <rPr>
        <b/>
        <sz val="9"/>
        <color rgb="FFFFFFFF"/>
        <rFont val="Arial Black"/>
        <family val="2"/>
      </rPr>
      <t xml:space="preserve"> Contractor's (and subcontractors') Relevant Experience in Design and Construction of CHP systems</t>
    </r>
  </si>
  <si>
    <r>
      <rPr>
        <b/>
        <sz val="12"/>
        <color rgb="FFFFFFFF"/>
        <rFont val="Arial Black"/>
        <family val="2"/>
      </rPr>
      <t>Section 3B:</t>
    </r>
    <r>
      <rPr>
        <sz val="9"/>
        <color rgb="FFFFFFFF"/>
        <rFont val="Arial Black"/>
        <family val="2"/>
      </rPr>
      <t xml:space="preserve"> </t>
    </r>
    <r>
      <rPr>
        <b/>
        <sz val="9"/>
        <color rgb="FFFFFFFF"/>
        <rFont val="Arial Black"/>
        <family val="2"/>
      </rPr>
      <t>Contractor's Relevant Experience in Operation and Maintenance of CHP systems</t>
    </r>
  </si>
  <si>
    <r>
      <rPr>
        <b/>
        <sz val="12"/>
        <color rgb="FFFFFFFF"/>
        <rFont val="Arial Black"/>
        <family val="2"/>
      </rPr>
      <t xml:space="preserve">Section 3C: </t>
    </r>
    <r>
      <rPr>
        <b/>
        <sz val="9"/>
        <color rgb="FFFFFFFF"/>
        <rFont val="Arial Black"/>
        <family val="2"/>
      </rPr>
      <t xml:space="preserve"> Performance Experience of Proposed CHP system</t>
    </r>
  </si>
  <si>
    <t>Other Cost Offsets (grants,tax benefits, etc.)</t>
  </si>
  <si>
    <t>List all Subcontractors:</t>
  </si>
  <si>
    <r>
      <t>Application page signed by an authorized management-level employee of the customer's organization (Print application page, sign all pages, and make a PDF of the signed copy)</t>
    </r>
    <r>
      <rPr>
        <vertAlign val="superscript"/>
        <sz val="10"/>
        <color theme="1"/>
        <rFont val="Arial"/>
        <family val="2"/>
      </rPr>
      <t>1</t>
    </r>
  </si>
  <si>
    <r>
      <t>Technical Supporting Documents</t>
    </r>
    <r>
      <rPr>
        <vertAlign val="superscript"/>
        <sz val="10"/>
        <color theme="1"/>
        <rFont val="Arial"/>
        <family val="2"/>
      </rPr>
      <t>2</t>
    </r>
  </si>
  <si>
    <r>
      <rPr>
        <vertAlign val="superscript"/>
        <sz val="10"/>
        <color theme="1"/>
        <rFont val="Arial"/>
        <family val="2"/>
      </rPr>
      <t>1</t>
    </r>
    <r>
      <rPr>
        <sz val="10"/>
        <color theme="1"/>
        <rFont val="Arial"/>
        <family val="2"/>
      </rPr>
      <t>Submittal of the signed Application should be delayed until technical review of other items is completed and any necessary revisions are made to the Application Workbook</t>
    </r>
  </si>
  <si>
    <r>
      <rPr>
        <vertAlign val="superscript"/>
        <sz val="10"/>
        <color theme="1"/>
        <rFont val="Arial"/>
        <family val="2"/>
      </rPr>
      <t>2</t>
    </r>
    <r>
      <rPr>
        <sz val="10"/>
        <color theme="1"/>
        <rFont val="Arial"/>
        <family val="2"/>
      </rPr>
      <t>If any of these documents are already compiled in an existing Feasibility Study, that Study may be submitted in lieu of stand alone documents</t>
    </r>
  </si>
  <si>
    <t>Production Incentive Application Form, to be furnished by Program</t>
  </si>
  <si>
    <t>Parasitic kW:</t>
  </si>
  <si>
    <t>HHV (if available):</t>
  </si>
  <si>
    <t>Identify Equipment</t>
  </si>
  <si>
    <t>Expected Net kWh Production from the most recent Application</t>
  </si>
  <si>
    <t>Upon submittal and Program approval of required documentation</t>
  </si>
  <si>
    <t>Upon commissioning, submittal and Program approval of required documentation</t>
  </si>
  <si>
    <t>After 12 contiguous months of net kWh savings are reported within 24 months of Commercial Operation Date. This payment is based upon the ratio of actual annualized kWh savings/proposed annualized kWh savings (not to exceed 100% of proposed annualized kWh savings).</t>
  </si>
  <si>
    <t>All projects require Conditional Approval prior to equipment purchase and installation. No commitment to purchase the equipment can be made 
until the utility issues a Conditional Approval Letter</t>
  </si>
  <si>
    <t>Weighted Average Fuel Converter Efficiency</t>
  </si>
  <si>
    <t>The term “Weighted Average” means the value should represent the efficiencies of all fuel converters whose output is reduced by the CHP output, multiplied by the percentage of total thermal output capacity. For example, if a 70 MBtu/hr boiler whose annual average efficiency is 90% and a 30 MBtu/hr furnace whose annual average efficiency is 80% are used to make steam which is reduced by the CHP system, the Weighted Average Fuel Converter Efficiency is (0.7*90%) + (0.3*80%) = 87%</t>
  </si>
  <si>
    <t>Square Footage (total floor space):</t>
  </si>
  <si>
    <r>
      <rPr>
        <i/>
        <sz val="10"/>
        <color theme="1"/>
        <rFont val="Arial"/>
        <family val="2"/>
      </rPr>
      <t>Minimum</t>
    </r>
    <r>
      <rPr>
        <sz val="10"/>
        <color theme="1"/>
        <rFont val="Arial"/>
        <family val="2"/>
      </rPr>
      <t xml:space="preserve"> Sustained Electric Power Ratings </t>
    </r>
    <r>
      <rPr>
        <b/>
        <sz val="10"/>
        <color theme="1"/>
        <rFont val="Arial"/>
        <family val="2"/>
      </rPr>
      <t>per unit (obtain from Manufacturer)</t>
    </r>
    <r>
      <rPr>
        <sz val="10"/>
        <color theme="1"/>
        <rFont val="Arial"/>
        <family val="2"/>
      </rPr>
      <t>:</t>
    </r>
  </si>
  <si>
    <t>Year 
Implemented</t>
  </si>
  <si>
    <t>On Form 4-3, if not already addresed in the Feasibility Study, explain how value was calculated; list, describe, or show all efficiency values and load shapes; state assumtions made.</t>
  </si>
  <si>
    <t>Biogas</t>
  </si>
  <si>
    <t>LHV:</t>
  </si>
  <si>
    <t>Lookup_LHVtoHHVConversion</t>
  </si>
  <si>
    <t>LHV-to-HHV Conversion</t>
  </si>
  <si>
    <t>Interconnection Agreement – Approval to Construct</t>
  </si>
  <si>
    <t>Air Quality Permit to Construct</t>
  </si>
  <si>
    <t>Lookup_Month</t>
  </si>
  <si>
    <t>There are formulas in this box; do not erase</t>
  </si>
  <si>
    <t>Net Construction Cost of CHP System</t>
  </si>
  <si>
    <t>Extended table in "Pepco Values" and "Delmarva Values" out to 50 years to ensure accurate NPV calculation.</t>
  </si>
  <si>
    <t xml:space="preserve">
</t>
  </si>
  <si>
    <t>Design Development</t>
  </si>
  <si>
    <t>Construction Start</t>
  </si>
  <si>
    <t>Delivery / Cold Install</t>
  </si>
  <si>
    <t>Utility Witness Test</t>
  </si>
  <si>
    <t>Detailed Design Process</t>
  </si>
  <si>
    <t>Hide</t>
  </si>
  <si>
    <t>Monthly
Heat Rate</t>
  </si>
  <si>
    <t>Net
Monthly</t>
  </si>
  <si>
    <t>Provide spreadsheet (hourly or 15-minute spreadsheet calculation preferred,) with no locked or hidden cells</t>
  </si>
  <si>
    <t>Once a project has received Conditional Approval, Customer has 90 days to submit to the Program:</t>
  </si>
  <si>
    <r>
      <t xml:space="preserve"> A copy of the Maryland Department of the Environment </t>
    </r>
    <r>
      <rPr>
        <u/>
        <sz val="10"/>
        <color theme="1"/>
        <rFont val="Airal"/>
      </rPr>
      <t>Air Quality Permit To Construct</t>
    </r>
    <r>
      <rPr>
        <sz val="10"/>
        <color theme="1"/>
        <rFont val="Airal"/>
      </rPr>
      <t xml:space="preserve"> Application</t>
    </r>
  </si>
  <si>
    <r>
      <t xml:space="preserve">A copy of the </t>
    </r>
    <r>
      <rPr>
        <u/>
        <sz val="10"/>
        <color theme="1"/>
        <rFont val="Airal"/>
      </rPr>
      <t>Interconnection Agreement</t>
    </r>
    <r>
      <rPr>
        <sz val="10"/>
        <color theme="1"/>
        <rFont val="Airal"/>
      </rPr>
      <t xml:space="preserve"> Application</t>
    </r>
  </si>
  <si>
    <t>Submit Construction Reports to the Program by the 10th of each month</t>
  </si>
  <si>
    <t>Construction Incentive Requirements During Construction:</t>
  </si>
  <si>
    <t>Construction Incentive Requirements After Construction is complete:</t>
  </si>
  <si>
    <t>Submit a copy of the Commissioning Report, including interval data collected during a power run of at least 72 hours duration. (168 hours preferred.)</t>
  </si>
  <si>
    <r>
      <rPr>
        <sz val="10"/>
        <rFont val="Agency FB"/>
        <family val="2"/>
      </rPr>
      <t>•</t>
    </r>
    <r>
      <rPr>
        <sz val="10"/>
        <rFont val="Arial"/>
        <family val="2"/>
      </rPr>
      <t xml:space="preserve">  All electricity generated must be used at host facility and be designed to supply less than 100 percent of the customer’s annual and instantaneous load.  No export of power is allowed at any time.</t>
    </r>
  </si>
  <si>
    <t>CHP incentives are based on kW and will be paid in three installments as described below. Incentives are $1,200 per kW up to and including 1,000 kW of system capacity, and $900 per kW for any additional capacity over 1,000 kW.
Incentives are limited to one project per customer/site each program cycle (three years) and have a maximum payment of $2,500,000 per project. The total incentive will be capped at 50% of the total project cost.</t>
  </si>
  <si>
    <t>650100</t>
  </si>
  <si>
    <t>If Actual kWh Production equals or exceeds Expected kWh Production, Production Incentive will be paid in full.</t>
  </si>
  <si>
    <t>D-G-DI-105-18</t>
  </si>
  <si>
    <t>D-G-CI-105-18</t>
  </si>
  <si>
    <t>D-G-PP-105-18</t>
  </si>
  <si>
    <t>Customer or Service Provider downloads and reviews CHP Program Manual.</t>
  </si>
  <si>
    <t>Explanation of Energy Savings and Maximum/Minimum Parastic Loads Calculation</t>
  </si>
  <si>
    <r>
      <rPr>
        <i/>
        <sz val="10"/>
        <color theme="1"/>
        <rFont val="Arial"/>
        <family val="2"/>
      </rPr>
      <t>Maximum</t>
    </r>
    <r>
      <rPr>
        <sz val="10"/>
        <color theme="1"/>
        <rFont val="Arial"/>
        <family val="2"/>
      </rPr>
      <t xml:space="preserve"> Sustained Electric Power Ratings for </t>
    </r>
    <r>
      <rPr>
        <b/>
        <sz val="10"/>
        <color theme="1"/>
        <rFont val="Arial"/>
        <family val="2"/>
      </rPr>
      <t>total system:</t>
    </r>
  </si>
  <si>
    <t>Updated link for Summary Host facility demand reduction to read from the same cell as the Application page net kWh</t>
  </si>
  <si>
    <t>Minor edits to Section 4 Maximum parasitic kW. Formatted difference and added text to data validation.</t>
  </si>
  <si>
    <t>Demand reduction at the time of utility system peak (4:00 to 5:00 PM) on hot weekday  in July</t>
  </si>
  <si>
    <t>Per Spencer, updated formulas on the Summary table.</t>
  </si>
  <si>
    <t>Modified print settings to accommodate different printers or drivers.</t>
  </si>
  <si>
    <t>Delmarva Power Energy Savings for Business Program
Phone: 1-866-353-5799 | email: Delmarva.EnergySavings@LMCO.com | web: Delmarva.com/business</t>
  </si>
  <si>
    <t>Pepco Energy Savings for Business Program
Phone: 1-866-353-5798 | email: Pepco.EnergySavings@LMCO.com | web: Pepco.com/business</t>
  </si>
  <si>
    <t>17. VENDOR SELECTION: The Customer may select any vendor or contractor to perform the work contemplated by this Application, whether a Pepco “Service Provider” or not. However, Pepco reserves the right, in its sole discretion, to prohibit specific vendors or contractors from Program participation.</t>
  </si>
  <si>
    <t>17. VENDOR SELECTION: The Customer may select any vendor or contractor to perform the work contemplated by this Application, whether a Delmarva Power “Service Provider” or not. However, Delmarva Power reserves the right, in its sole discretion, to prohibit specific vendors or contractors from Program participation.</t>
  </si>
  <si>
    <t>15. NEITHER PEPCO NOR ITS OFFICERS, DIRECTORS, EMPLOYEES, AFFILIATES, CONTRACTORS, OR AGENTS ENDORSE, GUARANTEE, OR WARRANT ANY PARTICULAR MANUFACTURER, PRODUCT, CONTRACTOR, SERVICE PROVIDER, OR VENDOR, NOR DO ANY OF THE FOREGOING PROVIDE ANY WARRANTIES, EXPRESSED OR IMPLIED, INCLUDING ANY IMPLIED WARRANTY OF MERCHANTABILITY OR FITNESS FOR ANY PRODUCT OR SERVICE. PEPCO, ITS OFFICERS, DIRECTORS, EMPLOYEES, AFFILIATES, CONTRACTORS, AND AGENTS ARE NOT LIABLE OR RESPONSIBLE FOR ANY ACT OR OMMISSION OF ANY CONTRACTOR HIRED BY THE CUSTOMER (IF ANY) WHETHER OR NOT SAID CONTRACTOR IS A PARTICIPATING PEPCO “SERVICE PROVIDER.” THE CUSTOMER’S RELIANCE ON WARRANTIES IS LIMITED TO ANY WARRANTIES THAT MAY BE PROVIDED BY ITS CONTRACTOR, VENDOR, MANUFACTURER, ETC. NEITHER PEPCO NOR ITS OFFICERS, DIRECTORS, EMPLOYEES, AFFILIATES, CONTRACTORS, OR AGENTS ARE RESPONSIBLE FOR ASSURING THAT THE DESIGN, ENGINEERING, AND CONSTRUCTION OF THE FACILITY OR INSTALLATION OF THE CHP SYSTEM IS PROPER OR COMPLIES WITH ANY PARTICULAR LAWS, REGULATIONS, CODES, OR INDUSTRY STANDARDS. NEITHER PEPCO, NOR ITS OFFICERS, DIRECTORS, EMPLOYEES, AFFILIATES, CONTRACTORS, OR AGENTS MAKE, AND ARE NOT AUTHORIZED TO MAKE, ANY REPRESENTATIONS OF ANY KIND REGARDING THE RESULTS TO BE ACHIEVED BY THE EEMS OR THE ADEQUACY OR SAFETY OF SUCH MEASURES.</t>
  </si>
  <si>
    <t>15. NEITHER DELMARVA POWER NOR ITS OFFICERS, DIRECTORS, EMPLOYEES, AFFILIATES, CONTRACTORS, OR AGENTS ENDORSE, GUARANTEE, OR WARRANT ANY PARTICULAR MANUFACTURER, PRODUCT, CONTRACTOR, SERVICE PROVIDER, OR VENDOR, NOR DO ANY OF THE FOREGOING PROVIDE ANY WARRANTIES, EXPRESSED OR IMPLIED, INCLUDING ANY IMPLIED WARRANTY OF MERCHANTABILITY OR FITNESS FOR ANY PRODUCT OR SERVICE. DELMARVA POWER, ITS OFFICERS, DIRECTORS, EMPLOYEES, AFFILIATES, CONTRACTORS, AND AGENTS ARE NOT LIABLE OR RESPONSIBLE FOR ANY ACT OR OMMISSION OF ANY CONTRACTOR HIRED BY THE CUSTOMER (IF ANY) WHETHER OR NOT SAID CONTRACTOR IS A PARTICIPATING DELMARVA POWER “SERVICE PROVIDER.” THE CUSTOMER’S RELIANCE ON WARRANTIES IS LIMITED TO ANY WARRANTIES THAT MAY BE PROVIDED BY ITS CONTRACTOR, VENDOR, MANUFACTURER, ETC. NEITHER DELMARVA POWER NOR ITS OFFICERS, DIRECTORS, EMPLOYEES, AFFILIATES, CONTRACTORS, OR AGENTS ARE RESPONSIBLE FOR ASSURING THAT THE DESIGN, ENGINEERING, AND CONSTRUCTION OF THE FACILITY OR INSTALLATION OF THE CHP SYSTEM IS PROPER OR COMPLIES WITH ANY PARTICULAR LAWS, REGULATIONS, CODES, OR INDUSTRY STANDARDS. NEITHER DELMARVA POWER, NOR ITS OFFICERS, DIRECTORS, EMPLOYEES, AFFILIATES, CONTRACTORS, OR AGENTS MAKE, AND ARE NOT AUTHORIZED TO MAKE, ANY REPRESENTATIONS OF ANY KIND REGARDING THE RESULTS TO BE ACHIEVED BY THE EEMS OR THE ADEQUACY OR SAFETY OF SUCH MEASURES.</t>
  </si>
  <si>
    <t xml:space="preserve">Approved Service Provider: </t>
  </si>
  <si>
    <t>Updated program name to Energy Savings for Business Program</t>
  </si>
  <si>
    <t>Version 6.1 4-1-2018</t>
  </si>
  <si>
    <t>Adjusted NPV references on the Pepco and Delmarva Values sheets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</si>
</sst>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_);\(&quot;$&quot;#,##0\)"/>
    <numFmt numFmtId="7" formatCode="&quot;$&quot;#,##0.00_);\(&quot;$&quot;#,##0.00\)"/>
    <numFmt numFmtId="44" formatCode="_(&quot;$&quot;* #,##0.00_);_(&quot;$&quot;* \(#,##0.00\);_(&quot;$&quot;* &quot;-&quot;??_);_(@_)"/>
    <numFmt numFmtId="43" formatCode="_(* #,##0.00_);_(* \(#,##0.00\);_(* &quot;-&quot;??_);_(@_)"/>
    <numFmt numFmtId="164" formatCode="[&lt;=9999999]###\-####;\(###\)\ ###\-####"/>
    <numFmt numFmtId="165" formatCode="[$-409]mmmm\ d\,\ yyyy;@"/>
    <numFmt numFmtId="166" formatCode="00000"/>
    <numFmt numFmtId="167" formatCode="&quot;$&quot;#,##0"/>
    <numFmt numFmtId="168" formatCode="&quot;$&quot;#,##0.00"/>
    <numFmt numFmtId="169" formatCode="#,##0.0"/>
    <numFmt numFmtId="170" formatCode="#,##0.0_);\(#,##0.0\)"/>
    <numFmt numFmtId="171" formatCode="0.0%"/>
    <numFmt numFmtId="172" formatCode="[$-409]d\-mmm\-yy;@"/>
    <numFmt numFmtId="173" formatCode="0.00_);\(0.00\)"/>
    <numFmt numFmtId="174" formatCode="_(* #,##0_);_(* \(#,##0\);_(* &quot;-&quot;??_);_(@_)"/>
    <numFmt numFmtId="175" formatCode="#,##0.000_);\(#,##0.000\)"/>
    <numFmt numFmtId="176" formatCode="_(&quot;$&quot;* #,##0.000_);_(&quot;$&quot;* \(#,##0.000\);_(&quot;$&quot;* &quot;-&quot;??_);_(@_)"/>
    <numFmt numFmtId="177" formatCode="_(&quot;$&quot;* #,##0_);_(&quot;$&quot;* \(#,##0\);_(&quot;$&quot;* &quot;-&quot;??_);_(@_)"/>
    <numFmt numFmtId="178" formatCode="0.000000"/>
    <numFmt numFmtId="179" formatCode="0.0"/>
    <numFmt numFmtId="180" formatCode="mmmm\-yyyy"/>
    <numFmt numFmtId="181" formatCode="[$-409]mmmm"/>
    <numFmt numFmtId="182" formatCode="0.0000"/>
  </numFmts>
  <fonts count="137">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rgb="FFFF0000"/>
      <name val="Calibri"/>
      <family val="2"/>
      <scheme val="minor"/>
    </font>
    <font>
      <b/>
      <sz val="11"/>
      <color theme="1"/>
      <name val="Calibri"/>
      <family val="2"/>
      <scheme val="minor"/>
    </font>
    <font>
      <b/>
      <sz val="16"/>
      <color indexed="9"/>
      <name val="Arial"/>
      <family val="2"/>
    </font>
    <font>
      <i/>
      <sz val="10"/>
      <name val="Arial"/>
      <family val="2"/>
    </font>
    <font>
      <b/>
      <sz val="10"/>
      <name val="Arial"/>
      <family val="2"/>
    </font>
    <font>
      <sz val="11"/>
      <name val="Calibri"/>
      <family val="2"/>
      <scheme val="minor"/>
    </font>
    <font>
      <b/>
      <sz val="10"/>
      <color rgb="FFFF0000"/>
      <name val="Arial"/>
      <family val="2"/>
    </font>
    <font>
      <b/>
      <sz val="14"/>
      <name val="Arial"/>
      <family val="2"/>
    </font>
    <font>
      <sz val="14"/>
      <name val="Calibri"/>
      <family val="2"/>
      <scheme val="minor"/>
    </font>
    <font>
      <sz val="10"/>
      <name val="Arial"/>
      <family val="2"/>
    </font>
    <font>
      <b/>
      <i/>
      <sz val="10"/>
      <name val="Arial"/>
      <family val="2"/>
    </font>
    <font>
      <i/>
      <sz val="11"/>
      <color theme="1"/>
      <name val="Calibri"/>
      <family val="2"/>
      <scheme val="minor"/>
    </font>
    <font>
      <sz val="9"/>
      <color theme="1"/>
      <name val="Calibri"/>
      <family val="2"/>
      <scheme val="minor"/>
    </font>
    <font>
      <sz val="10"/>
      <color theme="1"/>
      <name val="Arial"/>
      <family val="2"/>
    </font>
    <font>
      <sz val="8"/>
      <name val="Arial"/>
      <family val="2"/>
    </font>
    <font>
      <b/>
      <sz val="10"/>
      <color indexed="9"/>
      <name val="Arial"/>
      <family val="2"/>
    </font>
    <font>
      <sz val="11"/>
      <color theme="1"/>
      <name val="Arial"/>
      <family val="2"/>
    </font>
    <font>
      <sz val="11"/>
      <name val="Arial"/>
      <family val="2"/>
    </font>
    <font>
      <sz val="11"/>
      <color rgb="FF1F497D"/>
      <name val="Calibri"/>
      <family val="2"/>
      <scheme val="minor"/>
    </font>
    <font>
      <sz val="11"/>
      <color rgb="FF000000"/>
      <name val="Calibri"/>
      <family val="2"/>
      <scheme val="minor"/>
    </font>
    <font>
      <b/>
      <sz val="10"/>
      <color theme="1"/>
      <name val="Arial"/>
      <family val="2"/>
    </font>
    <font>
      <sz val="11"/>
      <color indexed="8"/>
      <name val="Calibri"/>
      <family val="2"/>
    </font>
    <font>
      <sz val="7.5"/>
      <name val="Arial"/>
      <family val="2"/>
    </font>
    <font>
      <b/>
      <sz val="14"/>
      <color theme="1"/>
      <name val="Arial"/>
      <family val="2"/>
    </font>
    <font>
      <sz val="12"/>
      <color theme="1"/>
      <name val="Calibri"/>
      <family val="2"/>
      <scheme val="minor"/>
    </font>
    <font>
      <u/>
      <sz val="11"/>
      <color theme="10"/>
      <name val="Calibri"/>
      <family val="2"/>
    </font>
    <font>
      <sz val="12"/>
      <color theme="1"/>
      <name val="Arial"/>
      <family val="2"/>
    </font>
    <font>
      <b/>
      <sz val="12"/>
      <color theme="1"/>
      <name val="Arial"/>
      <family val="2"/>
    </font>
    <font>
      <i/>
      <sz val="10"/>
      <color theme="1"/>
      <name val="Arial"/>
      <family val="2"/>
    </font>
    <font>
      <b/>
      <sz val="11"/>
      <color rgb="FF002060"/>
      <name val="Arial"/>
      <family val="2"/>
    </font>
    <font>
      <sz val="11"/>
      <color rgb="FF000000"/>
      <name val="Arial"/>
      <family val="2"/>
    </font>
    <font>
      <sz val="10"/>
      <color rgb="FF002060"/>
      <name val="Arial"/>
      <family val="2"/>
    </font>
    <font>
      <sz val="12"/>
      <name val="Arial"/>
      <family val="2"/>
    </font>
    <font>
      <b/>
      <sz val="11"/>
      <color theme="1"/>
      <name val="Arial"/>
      <family val="2"/>
    </font>
    <font>
      <u/>
      <sz val="11"/>
      <color theme="10"/>
      <name val="Arial"/>
      <family val="2"/>
    </font>
    <font>
      <sz val="16"/>
      <color theme="1"/>
      <name val="Arial"/>
      <family val="2"/>
    </font>
    <font>
      <b/>
      <sz val="12"/>
      <color indexed="9"/>
      <name val="Arial"/>
      <family val="2"/>
    </font>
    <font>
      <sz val="10"/>
      <color rgb="FF000000"/>
      <name val="Arial"/>
      <family val="2"/>
    </font>
    <font>
      <sz val="8"/>
      <color rgb="FF000000"/>
      <name val="Tahoma"/>
      <family val="2"/>
    </font>
    <font>
      <b/>
      <sz val="12"/>
      <name val="Arial"/>
      <family val="2"/>
    </font>
    <font>
      <strike/>
      <sz val="11"/>
      <color theme="1"/>
      <name val="Calibri"/>
      <family val="2"/>
      <scheme val="minor"/>
    </font>
    <font>
      <sz val="11"/>
      <color theme="3" tint="0.39997558519241921"/>
      <name val="Calibri"/>
      <family val="2"/>
      <scheme val="minor"/>
    </font>
    <font>
      <sz val="11"/>
      <color rgb="FF00B0F0"/>
      <name val="Calibri"/>
      <family val="2"/>
      <scheme val="minor"/>
    </font>
    <font>
      <sz val="11"/>
      <color rgb="FF00B0F0"/>
      <name val="Arial"/>
      <family val="2"/>
    </font>
    <font>
      <u/>
      <sz val="11"/>
      <name val="Calibri"/>
      <family val="2"/>
    </font>
    <font>
      <b/>
      <sz val="11"/>
      <name val="Calibri"/>
      <family val="2"/>
      <scheme val="minor"/>
    </font>
    <font>
      <sz val="12"/>
      <name val="Calibri"/>
      <family val="2"/>
      <scheme val="minor"/>
    </font>
    <font>
      <b/>
      <sz val="11"/>
      <color indexed="9"/>
      <name val="Arial"/>
      <family val="2"/>
    </font>
    <font>
      <u/>
      <sz val="10"/>
      <color indexed="12"/>
      <name val="Arial"/>
      <family val="2"/>
    </font>
    <font>
      <b/>
      <sz val="11"/>
      <name val="Arial"/>
      <family val="2"/>
    </font>
    <font>
      <i/>
      <sz val="8"/>
      <name val="Arial"/>
      <family val="2"/>
    </font>
    <font>
      <b/>
      <sz val="11"/>
      <color indexed="8"/>
      <name val="Arial"/>
      <family val="2"/>
    </font>
    <font>
      <sz val="11"/>
      <color indexed="8"/>
      <name val="Arial"/>
      <family val="2"/>
    </font>
    <font>
      <sz val="10"/>
      <color rgb="FFFF0000"/>
      <name val="Arial"/>
      <family val="2"/>
    </font>
    <font>
      <strike/>
      <sz val="10"/>
      <name val="Arial"/>
      <family val="2"/>
    </font>
    <font>
      <b/>
      <sz val="8"/>
      <color indexed="81"/>
      <name val="Tahoma"/>
      <family val="2"/>
    </font>
    <font>
      <sz val="8"/>
      <color indexed="81"/>
      <name val="Tahoma"/>
      <family val="2"/>
    </font>
    <font>
      <strike/>
      <sz val="10"/>
      <color rgb="FFFF0000"/>
      <name val="Arial"/>
      <family val="2"/>
    </font>
    <font>
      <b/>
      <i/>
      <sz val="10"/>
      <color rgb="FFFF0000"/>
      <name val="Arial"/>
      <family val="2"/>
    </font>
    <font>
      <b/>
      <i/>
      <sz val="8"/>
      <name val="Arial"/>
      <family val="2"/>
    </font>
    <font>
      <sz val="11"/>
      <color theme="0"/>
      <name val="Calibri"/>
      <family val="2"/>
      <scheme val="minor"/>
    </font>
    <font>
      <b/>
      <sz val="9"/>
      <color theme="1"/>
      <name val="Calibri"/>
      <family val="2"/>
      <scheme val="minor"/>
    </font>
    <font>
      <b/>
      <i/>
      <sz val="10"/>
      <color theme="1"/>
      <name val="Arial"/>
      <family val="2"/>
    </font>
    <font>
      <b/>
      <sz val="16"/>
      <color theme="1"/>
      <name val="Calibri"/>
      <family val="2"/>
      <scheme val="minor"/>
    </font>
    <font>
      <b/>
      <sz val="11"/>
      <color theme="9" tint="-0.24994659260841701"/>
      <name val="Arial"/>
      <family val="2"/>
    </font>
    <font>
      <sz val="10"/>
      <color indexed="0"/>
      <name val="Arial"/>
      <family val="2"/>
    </font>
    <font>
      <sz val="10"/>
      <color theme="1"/>
      <name val="Calibri"/>
      <family val="2"/>
      <scheme val="minor"/>
    </font>
    <font>
      <sz val="9"/>
      <color indexed="0"/>
      <name val="Calibri"/>
      <family val="2"/>
      <scheme val="minor"/>
    </font>
    <font>
      <sz val="10"/>
      <color indexed="8"/>
      <name val="Arial"/>
      <family val="2"/>
    </font>
    <font>
      <b/>
      <sz val="16"/>
      <color indexed="23"/>
      <name val="Arial"/>
      <family val="2"/>
    </font>
    <font>
      <sz val="8"/>
      <color theme="1"/>
      <name val="Arial"/>
      <family val="2"/>
    </font>
    <font>
      <i/>
      <sz val="8"/>
      <color theme="1"/>
      <name val="Arial"/>
      <family val="2"/>
    </font>
    <font>
      <i/>
      <sz val="10"/>
      <color rgb="FFFF0000"/>
      <name val="Arial"/>
      <family val="2"/>
    </font>
    <font>
      <b/>
      <sz val="12"/>
      <color theme="0"/>
      <name val="Arial"/>
      <family val="2"/>
    </font>
    <font>
      <u/>
      <sz val="12"/>
      <color indexed="12"/>
      <name val="Arial"/>
      <family val="2"/>
    </font>
    <font>
      <vertAlign val="superscript"/>
      <sz val="11"/>
      <color theme="1"/>
      <name val="Calibri"/>
      <family val="2"/>
      <scheme val="minor"/>
    </font>
    <font>
      <b/>
      <i/>
      <sz val="10"/>
      <color rgb="FF000000"/>
      <name val="Arial"/>
      <family val="2"/>
    </font>
    <font>
      <u/>
      <sz val="8.8000000000000007"/>
      <color theme="10"/>
      <name val="Calibri"/>
      <family val="2"/>
    </font>
    <font>
      <sz val="10"/>
      <color rgb="FF0070C0"/>
      <name val="Arial"/>
      <family val="2"/>
    </font>
    <font>
      <sz val="10"/>
      <color theme="3"/>
      <name val="Arial"/>
      <family val="2"/>
    </font>
    <font>
      <sz val="11"/>
      <color rgb="FF1F497D"/>
      <name val="Times New Roman"/>
      <family val="1"/>
    </font>
    <font>
      <sz val="7"/>
      <color rgb="FF1F497D"/>
      <name val="Times New Roman"/>
      <family val="1"/>
    </font>
    <font>
      <i/>
      <sz val="10"/>
      <color rgb="FF000000"/>
      <name val="Arial"/>
      <family val="2"/>
    </font>
    <font>
      <i/>
      <sz val="9.5"/>
      <color theme="1"/>
      <name val="Arial"/>
      <family val="2"/>
    </font>
    <font>
      <strike/>
      <sz val="9"/>
      <name val="Calibri"/>
      <family val="2"/>
      <scheme val="minor"/>
    </font>
    <font>
      <strike/>
      <sz val="9"/>
      <name val="Calibri"/>
      <family val="2"/>
    </font>
    <font>
      <strike/>
      <sz val="9"/>
      <color indexed="0"/>
      <name val="Calibri"/>
      <family val="2"/>
      <scheme val="minor"/>
    </font>
    <font>
      <b/>
      <sz val="13"/>
      <color indexed="9"/>
      <name val="Arial Black"/>
      <family val="2"/>
    </font>
    <font>
      <u/>
      <sz val="10"/>
      <color theme="10"/>
      <name val="Arial"/>
      <family val="2"/>
    </font>
    <font>
      <sz val="11"/>
      <color rgb="FFFFFFFF"/>
      <name val="Arial Black"/>
      <family val="2"/>
    </font>
    <font>
      <b/>
      <sz val="11"/>
      <color rgb="FFFFFFFF"/>
      <name val="Arial Black"/>
      <family val="2"/>
    </font>
    <font>
      <vertAlign val="superscript"/>
      <sz val="10"/>
      <color theme="1"/>
      <name val="Arial"/>
      <family val="2"/>
    </font>
    <font>
      <b/>
      <sz val="10"/>
      <name val="Arial Black"/>
      <family val="2"/>
    </font>
    <font>
      <b/>
      <sz val="10"/>
      <color rgb="FFFFFFFF"/>
      <name val="Arial Black"/>
      <family val="2"/>
    </font>
    <font>
      <sz val="10"/>
      <color rgb="FFFFFFFF"/>
      <name val="Arial Black"/>
      <family val="2"/>
    </font>
    <font>
      <sz val="10"/>
      <color theme="1"/>
      <name val="Airal"/>
    </font>
    <font>
      <u/>
      <sz val="10"/>
      <color theme="1"/>
      <name val="Airal"/>
    </font>
    <font>
      <sz val="16"/>
      <color theme="0"/>
      <name val="Arial Black"/>
      <family val="2"/>
    </font>
    <font>
      <b/>
      <sz val="12"/>
      <color theme="0"/>
      <name val="Arial Black"/>
      <family val="2"/>
    </font>
    <font>
      <sz val="10"/>
      <name val="Agency FB"/>
      <family val="2"/>
    </font>
    <font>
      <b/>
      <sz val="12"/>
      <color theme="1"/>
      <name val="Arial Black"/>
      <family val="2"/>
    </font>
    <font>
      <b/>
      <sz val="16"/>
      <color indexed="9"/>
      <name val="Arial Black"/>
      <family val="2"/>
    </font>
    <font>
      <b/>
      <sz val="10"/>
      <color theme="0"/>
      <name val="Arial Black"/>
      <family val="2"/>
    </font>
    <font>
      <i/>
      <sz val="10"/>
      <color theme="0"/>
      <name val="Arial Black"/>
      <family val="2"/>
    </font>
    <font>
      <b/>
      <i/>
      <sz val="10"/>
      <color theme="0"/>
      <name val="Arial Black"/>
      <family val="2"/>
    </font>
    <font>
      <b/>
      <i/>
      <sz val="14"/>
      <color rgb="FF0070C0"/>
      <name val="Calibri"/>
      <family val="2"/>
      <scheme val="minor"/>
    </font>
    <font>
      <b/>
      <sz val="12"/>
      <color indexed="9"/>
      <name val="Arial Black"/>
      <family val="2"/>
    </font>
    <font>
      <b/>
      <sz val="10"/>
      <color indexed="9"/>
      <name val="Arial Black"/>
      <family val="2"/>
    </font>
    <font>
      <b/>
      <i/>
      <sz val="11"/>
      <color theme="0"/>
      <name val="Arial Black"/>
      <family val="2"/>
    </font>
    <font>
      <b/>
      <sz val="13"/>
      <color theme="0"/>
      <name val="Arial Black"/>
      <family val="2"/>
    </font>
    <font>
      <b/>
      <vertAlign val="superscript"/>
      <sz val="12"/>
      <name val="Arial"/>
      <family val="2"/>
    </font>
    <font>
      <i/>
      <sz val="11"/>
      <name val="Arial"/>
      <family val="2"/>
    </font>
    <font>
      <i/>
      <vertAlign val="superscript"/>
      <sz val="11"/>
      <name val="Arial"/>
      <family val="2"/>
    </font>
    <font>
      <b/>
      <sz val="9"/>
      <color rgb="FFFFFFFF"/>
      <name val="Arial Black"/>
      <family val="2"/>
    </font>
    <font>
      <b/>
      <sz val="12"/>
      <color rgb="FFFFFFFF"/>
      <name val="Arial Black"/>
      <family val="2"/>
    </font>
    <font>
      <sz val="9"/>
      <color rgb="FFFFFFFF"/>
      <name val="Arial Black"/>
      <family val="2"/>
    </font>
    <font>
      <b/>
      <sz val="14"/>
      <color rgb="FFFFFFFF"/>
      <name val="Arial Black"/>
      <family val="2"/>
    </font>
    <font>
      <b/>
      <sz val="11"/>
      <color theme="1"/>
      <name val="Arial Black"/>
      <family val="2"/>
    </font>
    <font>
      <b/>
      <sz val="16"/>
      <color rgb="FFFFFFFF"/>
      <name val="Arial Black"/>
      <family val="2"/>
    </font>
    <font>
      <b/>
      <sz val="10"/>
      <color theme="1"/>
      <name val="Arial Black"/>
      <family val="2"/>
    </font>
    <font>
      <b/>
      <i/>
      <sz val="10"/>
      <color rgb="FFFFFFFF"/>
      <name val="Arial Black"/>
      <family val="2"/>
    </font>
    <font>
      <sz val="12"/>
      <color theme="1"/>
      <name val="Arial Black"/>
      <family val="2"/>
    </font>
    <font>
      <sz val="9"/>
      <color indexed="81"/>
      <name val="Tahoma"/>
      <family val="2"/>
    </font>
    <font>
      <b/>
      <sz val="9"/>
      <color indexed="81"/>
      <name val="Tahoma"/>
      <family val="2"/>
    </font>
    <font>
      <sz val="9"/>
      <name val="Calibri"/>
      <family val="2"/>
      <scheme val="minor"/>
    </font>
    <font>
      <b/>
      <sz val="10"/>
      <color theme="0"/>
      <name val="Arial]"/>
    </font>
    <font>
      <i/>
      <sz val="10"/>
      <color rgb="FFFF0000"/>
      <name val="Arial Black"/>
      <family val="2"/>
    </font>
    <font>
      <sz val="11"/>
      <color rgb="FFFF0000"/>
      <name val="Arial"/>
      <family val="2"/>
    </font>
    <font>
      <sz val="11"/>
      <color rgb="FFFF0000"/>
      <name val="Times New Roman"/>
      <family val="1"/>
    </font>
  </fonts>
  <fills count="27">
    <fill>
      <patternFill patternType="none"/>
    </fill>
    <fill>
      <patternFill patternType="gray125"/>
    </fill>
    <fill>
      <patternFill patternType="solid">
        <fgColor indexed="12"/>
        <bgColor indexed="64"/>
      </patternFill>
    </fill>
    <fill>
      <patternFill patternType="solid">
        <fgColor theme="9" tint="0.39994506668294322"/>
        <bgColor indexed="64"/>
      </patternFill>
    </fill>
    <fill>
      <patternFill patternType="solid">
        <fgColor theme="9" tint="0.39997558519241921"/>
        <bgColor indexed="64"/>
      </patternFill>
    </fill>
    <fill>
      <patternFill patternType="solid">
        <fgColor rgb="FFCCFFFF"/>
        <bgColor indexed="64"/>
      </patternFill>
    </fill>
    <fill>
      <patternFill patternType="solid">
        <fgColor indexed="48"/>
        <bgColor indexed="64"/>
      </patternFill>
    </fill>
    <fill>
      <patternFill patternType="solid">
        <fgColor rgb="FF92D050"/>
        <bgColor indexed="64"/>
      </patternFill>
    </fill>
    <fill>
      <patternFill patternType="solid">
        <fgColor theme="1" tint="0.24994659260841701"/>
        <bgColor indexed="64"/>
      </patternFill>
    </fill>
    <fill>
      <patternFill patternType="solid">
        <fgColor indexed="22"/>
        <bgColor indexed="64"/>
      </patternFill>
    </fill>
    <fill>
      <patternFill patternType="solid">
        <fgColor rgb="FFFFFF00"/>
        <bgColor indexed="64"/>
      </patternFill>
    </fill>
    <fill>
      <patternFill patternType="solid">
        <fgColor indexed="13"/>
        <bgColor indexed="64"/>
      </patternFill>
    </fill>
    <fill>
      <patternFill patternType="solid">
        <fgColor indexed="31"/>
        <bgColor indexed="64"/>
      </patternFill>
    </fill>
    <fill>
      <patternFill patternType="solid">
        <fgColor theme="0" tint="-0.249977111117893"/>
        <bgColor indexed="64"/>
      </patternFill>
    </fill>
    <fill>
      <patternFill patternType="solid">
        <fgColor rgb="FFFFCC99"/>
        <bgColor indexed="64"/>
      </patternFill>
    </fill>
    <fill>
      <patternFill patternType="solid">
        <fgColor theme="3" tint="0.79998168889431442"/>
        <bgColor indexed="64"/>
      </patternFill>
    </fill>
    <fill>
      <patternFill patternType="solid">
        <fgColor theme="0"/>
        <bgColor indexed="64"/>
      </patternFill>
    </fill>
    <fill>
      <patternFill patternType="solid">
        <fgColor rgb="FFCCCCFF"/>
        <bgColor indexed="64"/>
      </patternFill>
    </fill>
    <fill>
      <patternFill patternType="solid">
        <fgColor rgb="FFFABF8F"/>
        <bgColor indexed="64"/>
      </patternFill>
    </fill>
    <fill>
      <patternFill patternType="solid">
        <fgColor rgb="FF0000FF"/>
        <bgColor indexed="64"/>
      </patternFill>
    </fill>
    <fill>
      <patternFill patternType="solid">
        <fgColor rgb="FFFF00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0067B1"/>
        <bgColor indexed="64"/>
      </patternFill>
    </fill>
    <fill>
      <patternFill patternType="solid">
        <fgColor rgb="FF00A94F"/>
        <bgColor indexed="64"/>
      </patternFill>
    </fill>
    <fill>
      <patternFill patternType="solid">
        <fgColor rgb="FF97DFFF"/>
        <bgColor indexed="64"/>
      </patternFill>
    </fill>
    <fill>
      <patternFill patternType="solid">
        <fgColor theme="0" tint="-0.14996795556505021"/>
        <bgColor indexed="64"/>
      </patternFill>
    </fill>
  </fills>
  <borders count="89">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auto="1"/>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diagonal/>
    </border>
    <border>
      <left style="medium">
        <color auto="1"/>
      </left>
      <right/>
      <top style="medium">
        <color auto="1"/>
      </top>
      <bottom/>
      <diagonal/>
    </border>
    <border>
      <left/>
      <right style="thin">
        <color auto="1"/>
      </right>
      <top style="medium">
        <color auto="1"/>
      </top>
      <bottom/>
      <diagonal/>
    </border>
    <border>
      <left/>
      <right style="thin">
        <color indexed="64"/>
      </right>
      <top style="thin">
        <color indexed="64"/>
      </top>
      <bottom/>
      <diagonal/>
    </border>
    <border>
      <left style="thin">
        <color auto="1"/>
      </left>
      <right/>
      <top/>
      <bottom style="medium">
        <color auto="1"/>
      </bottom>
      <diagonal/>
    </border>
    <border>
      <left/>
      <right/>
      <top style="medium">
        <color auto="1"/>
      </top>
      <bottom/>
      <diagonal/>
    </border>
    <border>
      <left/>
      <right style="medium">
        <color auto="1"/>
      </right>
      <top style="medium">
        <color auto="1"/>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auto="1"/>
      </right>
      <top/>
      <bottom style="medium">
        <color auto="1"/>
      </bottom>
      <diagonal/>
    </border>
    <border>
      <left style="medium">
        <color indexed="64"/>
      </left>
      <right style="medium">
        <color indexed="64"/>
      </right>
      <top/>
      <bottom style="medium">
        <color indexed="64"/>
      </bottom>
      <diagonal/>
    </border>
    <border>
      <left style="medium">
        <color auto="1"/>
      </left>
      <right style="medium">
        <color indexed="64"/>
      </right>
      <top style="medium">
        <color auto="1"/>
      </top>
      <bottom/>
      <diagonal/>
    </border>
    <border>
      <left style="medium">
        <color auto="1"/>
      </left>
      <right style="thin">
        <color auto="1"/>
      </right>
      <top style="medium">
        <color auto="1"/>
      </top>
      <bottom style="medium">
        <color auto="1"/>
      </bottom>
      <diagonal/>
    </border>
    <border>
      <left/>
      <right style="thin">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auto="1"/>
      </right>
      <top style="medium">
        <color auto="1"/>
      </top>
      <bottom style="medium">
        <color auto="1"/>
      </bottom>
      <diagonal/>
    </border>
    <border>
      <left style="medium">
        <color auto="1"/>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auto="1"/>
      </right>
      <top style="medium">
        <color indexed="64"/>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indexed="64"/>
      </top>
      <bottom style="thin">
        <color auto="1"/>
      </bottom>
      <diagonal/>
    </border>
    <border>
      <left style="thin">
        <color indexed="64"/>
      </left>
      <right style="medium">
        <color auto="1"/>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indexed="64"/>
      </top>
      <bottom style="thin">
        <color auto="1"/>
      </bottom>
      <diagonal/>
    </border>
    <border>
      <left/>
      <right style="thin">
        <color auto="1"/>
      </right>
      <top style="medium">
        <color indexed="64"/>
      </top>
      <bottom style="thin">
        <color auto="1"/>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top style="medium">
        <color auto="1"/>
      </top>
      <bottom/>
      <diagonal/>
    </border>
    <border>
      <left style="medium">
        <color indexed="64"/>
      </left>
      <right style="thin">
        <color indexed="64"/>
      </right>
      <top style="thin">
        <color indexed="64"/>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medium">
        <color auto="1"/>
      </right>
      <top style="thin">
        <color auto="1"/>
      </top>
      <bottom/>
      <diagonal/>
    </border>
    <border>
      <left style="thin">
        <color auto="1"/>
      </left>
      <right style="medium">
        <color indexed="64"/>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indexed="64"/>
      </top>
      <bottom/>
      <diagonal/>
    </border>
    <border>
      <left/>
      <right style="medium">
        <color auto="1"/>
      </right>
      <top style="thin">
        <color auto="1"/>
      </top>
      <bottom/>
      <diagonal/>
    </border>
    <border>
      <left style="thin">
        <color indexed="64"/>
      </left>
      <right style="thin">
        <color indexed="64"/>
      </right>
      <top/>
      <bottom style="medium">
        <color indexed="64"/>
      </bottom>
      <diagonal/>
    </border>
    <border>
      <left style="thin">
        <color auto="1"/>
      </left>
      <right/>
      <top style="thin">
        <color auto="1"/>
      </top>
      <bottom/>
      <diagonal/>
    </border>
    <border>
      <left style="medium">
        <color indexed="64"/>
      </left>
      <right style="medium">
        <color indexed="64"/>
      </right>
      <top/>
      <bottom/>
      <diagonal/>
    </border>
  </borders>
  <cellStyleXfs count="798">
    <xf numFmtId="0" fontId="0" fillId="0" borderId="0"/>
    <xf numFmtId="43" fontId="17" fillId="0" borderId="0" applyFont="0" applyFill="0" applyBorder="0" applyAlignment="0" applyProtection="0"/>
    <xf numFmtId="44" fontId="17" fillId="0" borderId="0" applyFont="0" applyFill="0" applyBorder="0" applyAlignment="0" applyProtection="0"/>
    <xf numFmtId="44" fontId="29" fillId="0" borderId="0" applyFont="0" applyFill="0" applyBorder="0" applyAlignment="0" applyProtection="0"/>
    <xf numFmtId="0" fontId="7" fillId="0" borderId="0" applyNumberFormat="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0" fontId="33" fillId="0" borderId="0" applyNumberFormat="0" applyFill="0" applyBorder="0" applyAlignment="0" applyProtection="0">
      <alignment vertical="top"/>
      <protection locked="0"/>
    </xf>
    <xf numFmtId="9" fontId="7" fillId="0" borderId="0" applyFont="0" applyFill="0" applyBorder="0" applyAlignment="0" applyProtection="0"/>
    <xf numFmtId="0" fontId="56" fillId="0" borderId="0" applyNumberFormat="0" applyFill="0" applyBorder="0" applyAlignment="0" applyProtection="0">
      <alignment vertical="top"/>
      <protection locked="0"/>
    </xf>
    <xf numFmtId="0" fontId="7" fillId="0" borderId="0"/>
    <xf numFmtId="43" fontId="29" fillId="0" borderId="0" applyFont="0" applyFill="0" applyBorder="0" applyAlignment="0" applyProtection="0"/>
    <xf numFmtId="44" fontId="29"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3" fillId="0" borderId="0"/>
    <xf numFmtId="0" fontId="73" fillId="0" borderId="0"/>
    <xf numFmtId="43" fontId="73" fillId="0" borderId="0" applyFont="0" applyFill="0" applyBorder="0" applyAlignment="0" applyProtection="0"/>
    <xf numFmtId="0" fontId="7" fillId="0" borderId="0"/>
    <xf numFmtId="43" fontId="29" fillId="0" borderId="0" applyFont="0" applyFill="0" applyBorder="0" applyAlignment="0" applyProtection="0"/>
    <xf numFmtId="44" fontId="29" fillId="0" borderId="0" applyFont="0" applyFill="0" applyBorder="0" applyAlignment="0" applyProtection="0"/>
    <xf numFmtId="0" fontId="17" fillId="0" borderId="0"/>
    <xf numFmtId="0" fontId="76"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76"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6"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17" fillId="0" borderId="0" applyFont="0" applyFill="0" applyBorder="0" applyAlignment="0" applyProtection="0"/>
    <xf numFmtId="0" fontId="17" fillId="12" borderId="79" applyNumberFormat="0" applyProtection="0">
      <alignment horizontal="left" vertical="center" indent="1"/>
    </xf>
    <xf numFmtId="0" fontId="17" fillId="12" borderId="79" applyNumberFormat="0" applyProtection="0">
      <alignment horizontal="left" vertical="center" indent="1"/>
    </xf>
    <xf numFmtId="0" fontId="77" fillId="0" borderId="0"/>
    <xf numFmtId="178" fontId="17" fillId="0" borderId="0">
      <alignment horizontal="left" wrapText="1"/>
    </xf>
    <xf numFmtId="0" fontId="74" fillId="0" borderId="0"/>
    <xf numFmtId="0" fontId="73" fillId="0" borderId="0"/>
    <xf numFmtId="0" fontId="17" fillId="12" borderId="79" applyNumberFormat="0" applyProtection="0">
      <alignment horizontal="left" vertical="center" indent="1"/>
    </xf>
    <xf numFmtId="0" fontId="17" fillId="12" borderId="79" applyNumberFormat="0" applyProtection="0">
      <alignment horizontal="left" vertical="center" indent="1"/>
    </xf>
    <xf numFmtId="43" fontId="29" fillId="0" borderId="0" applyFont="0" applyFill="0" applyBorder="0" applyAlignment="0" applyProtection="0"/>
    <xf numFmtId="0" fontId="85" fillId="0" borderId="0" applyNumberFormat="0" applyFill="0" applyBorder="0" applyAlignment="0" applyProtection="0">
      <alignment vertical="top"/>
      <protection locked="0"/>
    </xf>
  </cellStyleXfs>
  <cellXfs count="1673">
    <xf numFmtId="0" fontId="0" fillId="0" borderId="0" xfId="0"/>
    <xf numFmtId="0" fontId="0" fillId="0" borderId="0" xfId="0" applyBorder="1"/>
    <xf numFmtId="0" fontId="0" fillId="0" borderId="11" xfId="0" applyFill="1" applyBorder="1" applyAlignment="1" applyProtection="1">
      <protection locked="0"/>
    </xf>
    <xf numFmtId="0" fontId="12" fillId="3" borderId="15" xfId="0" applyFont="1" applyFill="1" applyBorder="1"/>
    <xf numFmtId="0" fontId="12" fillId="3" borderId="0" xfId="0" applyFont="1" applyFill="1" applyBorder="1" applyAlignment="1">
      <alignment horizontal="left"/>
    </xf>
    <xf numFmtId="0" fontId="12" fillId="3" borderId="17" xfId="0" applyFont="1" applyFill="1" applyBorder="1"/>
    <xf numFmtId="0" fontId="12" fillId="0" borderId="17" xfId="0" applyFont="1" applyFill="1" applyBorder="1"/>
    <xf numFmtId="0" fontId="0" fillId="0" borderId="12" xfId="0" applyFill="1" applyBorder="1" applyAlignment="1" applyProtection="1">
      <alignment horizontal="left"/>
      <protection locked="0"/>
    </xf>
    <xf numFmtId="0" fontId="12" fillId="0" borderId="16" xfId="0" applyFont="1" applyFill="1" applyBorder="1" applyAlignment="1">
      <alignment horizontal="left"/>
    </xf>
    <xf numFmtId="0" fontId="0" fillId="0" borderId="13" xfId="0" applyFill="1" applyBorder="1" applyAlignment="1" applyProtection="1">
      <alignment horizontal="left"/>
      <protection locked="0"/>
    </xf>
    <xf numFmtId="0" fontId="15" fillId="0" borderId="12" xfId="0" applyFont="1" applyFill="1" applyBorder="1" applyAlignment="1">
      <alignment horizontal="centerContinuous"/>
    </xf>
    <xf numFmtId="0" fontId="15" fillId="0" borderId="6" xfId="0" applyFont="1" applyFill="1" applyBorder="1" applyAlignment="1">
      <alignment horizontal="centerContinuous"/>
    </xf>
    <xf numFmtId="0" fontId="16" fillId="0" borderId="12" xfId="0" applyFont="1" applyFill="1" applyBorder="1" applyAlignment="1" applyProtection="1">
      <alignment horizontal="centerContinuous"/>
      <protection locked="0"/>
    </xf>
    <xf numFmtId="0" fontId="16" fillId="0" borderId="12" xfId="0" applyFont="1" applyFill="1" applyBorder="1" applyAlignment="1" applyProtection="1">
      <alignment horizontal="centerContinuous" wrapText="1"/>
      <protection locked="0"/>
    </xf>
    <xf numFmtId="0" fontId="16" fillId="0" borderId="13" xfId="0" applyFont="1" applyFill="1" applyBorder="1" applyAlignment="1" applyProtection="1">
      <alignment horizontal="centerContinuous" wrapText="1"/>
      <protection locked="0"/>
    </xf>
    <xf numFmtId="0" fontId="8" fillId="0" borderId="0" xfId="0" applyFont="1" applyAlignment="1">
      <alignment wrapText="1"/>
    </xf>
    <xf numFmtId="0" fontId="13" fillId="0" borderId="11" xfId="0" applyFont="1" applyFill="1" applyBorder="1" applyProtection="1">
      <protection locked="0"/>
    </xf>
    <xf numFmtId="0" fontId="12" fillId="3" borderId="19" xfId="0" applyFont="1" applyFill="1" applyBorder="1"/>
    <xf numFmtId="0" fontId="12" fillId="3" borderId="22" xfId="0" applyFont="1" applyFill="1" applyBorder="1"/>
    <xf numFmtId="0" fontId="20" fillId="0" borderId="0" xfId="0" applyFont="1" applyBorder="1"/>
    <xf numFmtId="0" fontId="21" fillId="0" borderId="0" xfId="0" applyFont="1" applyBorder="1" applyAlignment="1">
      <alignment horizontal="left"/>
    </xf>
    <xf numFmtId="0" fontId="12" fillId="3" borderId="8" xfId="0" applyFont="1" applyFill="1" applyBorder="1"/>
    <xf numFmtId="0" fontId="12" fillId="0" borderId="17" xfId="0" applyFont="1" applyBorder="1" applyAlignment="1" applyProtection="1">
      <alignment horizontal="center"/>
    </xf>
    <xf numFmtId="0" fontId="12" fillId="0" borderId="12" xfId="0" applyFont="1" applyBorder="1" applyAlignment="1" applyProtection="1">
      <alignment horizontal="center"/>
    </xf>
    <xf numFmtId="0" fontId="0" fillId="0" borderId="12" xfId="0" applyBorder="1" applyAlignment="1" applyProtection="1">
      <alignment horizontal="center"/>
    </xf>
    <xf numFmtId="0" fontId="0" fillId="0" borderId="13" xfId="0" applyBorder="1" applyAlignment="1" applyProtection="1">
      <alignment horizontal="center"/>
    </xf>
    <xf numFmtId="0" fontId="0" fillId="0" borderId="18" xfId="0" applyFill="1" applyBorder="1" applyProtection="1">
      <protection locked="0"/>
    </xf>
    <xf numFmtId="165" fontId="9" fillId="3" borderId="18" xfId="0" applyNumberFormat="1" applyFont="1" applyFill="1" applyBorder="1" applyAlignment="1" applyProtection="1">
      <alignment horizontal="left"/>
      <protection locked="0"/>
    </xf>
    <xf numFmtId="0" fontId="9" fillId="3" borderId="18" xfId="0" applyFont="1" applyFill="1" applyBorder="1"/>
    <xf numFmtId="0" fontId="0" fillId="0" borderId="22" xfId="0" applyFill="1" applyBorder="1" applyProtection="1">
      <protection locked="0"/>
    </xf>
    <xf numFmtId="0" fontId="12" fillId="3" borderId="38" xfId="0" applyFont="1" applyFill="1" applyBorder="1"/>
    <xf numFmtId="165" fontId="9" fillId="3" borderId="39" xfId="0" applyNumberFormat="1" applyFont="1" applyFill="1" applyBorder="1" applyAlignment="1" applyProtection="1">
      <alignment horizontal="left"/>
      <protection locked="0"/>
    </xf>
    <xf numFmtId="0" fontId="9" fillId="3" borderId="39" xfId="0" applyFont="1" applyFill="1" applyBorder="1"/>
    <xf numFmtId="0" fontId="12" fillId="0" borderId="0" xfId="0" applyFont="1" applyBorder="1"/>
    <xf numFmtId="0" fontId="12" fillId="0" borderId="0" xfId="0" applyFont="1" applyFill="1" applyBorder="1"/>
    <xf numFmtId="0" fontId="0" fillId="0" borderId="0" xfId="0" applyFill="1" applyBorder="1"/>
    <xf numFmtId="0" fontId="24" fillId="0" borderId="0" xfId="0" applyFont="1" applyFill="1" applyBorder="1"/>
    <xf numFmtId="0" fontId="24" fillId="0" borderId="0" xfId="0" applyFont="1" applyBorder="1"/>
    <xf numFmtId="0" fontId="17" fillId="0" borderId="0" xfId="0" applyFont="1" applyBorder="1"/>
    <xf numFmtId="0" fontId="0" fillId="7" borderId="18" xfId="0" applyFill="1" applyBorder="1" applyAlignment="1">
      <alignment horizontal="center" vertical="center"/>
    </xf>
    <xf numFmtId="0" fontId="0" fillId="7" borderId="18" xfId="0" applyFill="1" applyBorder="1"/>
    <xf numFmtId="0" fontId="26" fillId="0" borderId="0" xfId="0" applyFont="1"/>
    <xf numFmtId="0" fontId="27" fillId="0" borderId="0" xfId="0" applyFont="1"/>
    <xf numFmtId="0" fontId="9" fillId="0" borderId="0" xfId="0" applyFont="1"/>
    <xf numFmtId="0" fontId="21" fillId="0" borderId="0" xfId="0" applyFont="1" applyBorder="1"/>
    <xf numFmtId="0" fontId="21" fillId="0" borderId="0" xfId="0" applyFont="1" applyFill="1" applyBorder="1"/>
    <xf numFmtId="0" fontId="21" fillId="0" borderId="0" xfId="0" applyFont="1" applyBorder="1" applyAlignment="1">
      <alignment wrapText="1"/>
    </xf>
    <xf numFmtId="0" fontId="21" fillId="0" borderId="0" xfId="0" applyFont="1"/>
    <xf numFmtId="0" fontId="28" fillId="0" borderId="0" xfId="0" applyFont="1" applyFill="1" applyBorder="1"/>
    <xf numFmtId="0" fontId="0" fillId="7" borderId="0" xfId="0" applyFill="1"/>
    <xf numFmtId="0" fontId="0" fillId="0" borderId="0" xfId="0" applyFill="1"/>
    <xf numFmtId="0" fontId="9" fillId="0" borderId="0" xfId="0" applyFont="1" applyFill="1" applyBorder="1"/>
    <xf numFmtId="0" fontId="31" fillId="0" borderId="0" xfId="0" applyFont="1" applyAlignment="1">
      <alignment vertical="center"/>
    </xf>
    <xf numFmtId="0" fontId="34" fillId="0" borderId="0" xfId="0" applyFont="1"/>
    <xf numFmtId="0" fontId="35" fillId="0" borderId="0" xfId="0" applyFont="1" applyAlignment="1">
      <alignment vertical="center"/>
    </xf>
    <xf numFmtId="0" fontId="34" fillId="0" borderId="0" xfId="0" applyFont="1" applyBorder="1"/>
    <xf numFmtId="0" fontId="9" fillId="0" borderId="0" xfId="0" applyFont="1" applyBorder="1"/>
    <xf numFmtId="0" fontId="21" fillId="0" borderId="0" xfId="0" applyFont="1" applyAlignment="1">
      <alignment vertical="center"/>
    </xf>
    <xf numFmtId="0" fontId="34" fillId="0" borderId="0" xfId="0" applyFont="1" applyAlignment="1">
      <alignment vertical="center"/>
    </xf>
    <xf numFmtId="0" fontId="34" fillId="0" borderId="3" xfId="0" applyFont="1" applyBorder="1" applyAlignment="1">
      <alignment vertical="center"/>
    </xf>
    <xf numFmtId="0" fontId="28" fillId="0" borderId="0" xfId="0" applyFont="1" applyAlignment="1">
      <alignment vertical="center"/>
    </xf>
    <xf numFmtId="0" fontId="21" fillId="0" borderId="9" xfId="0" applyFont="1" applyBorder="1"/>
    <xf numFmtId="0" fontId="21" fillId="0" borderId="29" xfId="0" applyFont="1" applyBorder="1"/>
    <xf numFmtId="0" fontId="21" fillId="0" borderId="1" xfId="0" applyFont="1" applyBorder="1"/>
    <xf numFmtId="0" fontId="21" fillId="0" borderId="8" xfId="0" applyFont="1" applyBorder="1"/>
    <xf numFmtId="0" fontId="28" fillId="0" borderId="43" xfId="0" applyFont="1" applyBorder="1" applyAlignment="1">
      <alignment horizontal="left"/>
    </xf>
    <xf numFmtId="0" fontId="28" fillId="0" borderId="9" xfId="0" applyFont="1" applyBorder="1" applyAlignment="1">
      <alignment horizontal="center" vertical="center"/>
    </xf>
    <xf numFmtId="0" fontId="21" fillId="0" borderId="40" xfId="0" applyFont="1" applyBorder="1"/>
    <xf numFmtId="0" fontId="21" fillId="0" borderId="18" xfId="0" applyFont="1" applyBorder="1" applyAlignment="1" applyProtection="1">
      <alignment horizontal="center" vertical="center"/>
      <protection locked="0"/>
    </xf>
    <xf numFmtId="0" fontId="41" fillId="0" borderId="8" xfId="0" applyFont="1" applyBorder="1"/>
    <xf numFmtId="0" fontId="28" fillId="0" borderId="0" xfId="0" applyFont="1"/>
    <xf numFmtId="0" fontId="28" fillId="0" borderId="8" xfId="0" applyFont="1" applyBorder="1"/>
    <xf numFmtId="0" fontId="31" fillId="0" borderId="0" xfId="0" applyFont="1" applyBorder="1"/>
    <xf numFmtId="0" fontId="21" fillId="0" borderId="9" xfId="0" applyFont="1" applyBorder="1" applyAlignment="1">
      <alignment vertical="center"/>
    </xf>
    <xf numFmtId="0" fontId="21" fillId="0" borderId="32" xfId="0" applyFont="1" applyBorder="1"/>
    <xf numFmtId="0" fontId="21" fillId="0" borderId="36" xfId="0" applyFont="1" applyBorder="1"/>
    <xf numFmtId="0" fontId="21" fillId="0" borderId="37" xfId="0" applyFont="1" applyBorder="1"/>
    <xf numFmtId="0" fontId="28" fillId="0" borderId="8" xfId="0" applyFont="1" applyBorder="1" applyAlignment="1">
      <alignment vertical="center"/>
    </xf>
    <xf numFmtId="0" fontId="28" fillId="0" borderId="9" xfId="0" applyFont="1" applyBorder="1" applyAlignment="1">
      <alignment vertical="center"/>
    </xf>
    <xf numFmtId="0" fontId="43" fillId="0" borderId="8" xfId="0" applyFont="1" applyBorder="1"/>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21" fillId="0" borderId="8" xfId="0" applyFont="1" applyBorder="1" applyAlignment="1">
      <alignment vertical="center"/>
    </xf>
    <xf numFmtId="0" fontId="21" fillId="0" borderId="0" xfId="0" applyFont="1" applyBorder="1" applyAlignment="1">
      <alignment vertical="center"/>
    </xf>
    <xf numFmtId="16" fontId="35" fillId="0" borderId="0" xfId="0" quotePrefix="1" applyNumberFormat="1" applyFont="1" applyBorder="1" applyAlignment="1">
      <alignment horizontal="right" vertical="top"/>
    </xf>
    <xf numFmtId="0" fontId="39" fillId="0" borderId="60" xfId="0" applyFont="1" applyBorder="1" applyAlignment="1" applyProtection="1">
      <alignment horizontal="center" vertical="center"/>
      <protection locked="0"/>
    </xf>
    <xf numFmtId="0" fontId="39" fillId="0" borderId="62" xfId="0" applyFont="1" applyBorder="1" applyAlignment="1" applyProtection="1">
      <alignment horizontal="center" vertical="center"/>
      <protection locked="0"/>
    </xf>
    <xf numFmtId="0" fontId="39" fillId="0" borderId="63" xfId="0" applyFont="1" applyBorder="1" applyAlignment="1" applyProtection="1">
      <alignment horizontal="center" vertical="center"/>
      <protection locked="0"/>
    </xf>
    <xf numFmtId="0" fontId="22" fillId="0" borderId="3" xfId="0" applyFont="1" applyBorder="1" applyAlignment="1">
      <alignment horizontal="center" vertical="center" wrapText="1"/>
    </xf>
    <xf numFmtId="0" fontId="0" fillId="0" borderId="0" xfId="0" applyBorder="1" applyProtection="1">
      <protection hidden="1"/>
    </xf>
    <xf numFmtId="0" fontId="22" fillId="0" borderId="1" xfId="0" applyFont="1" applyBorder="1" applyAlignment="1" applyProtection="1">
      <alignment horizontal="center" vertical="center" wrapText="1"/>
      <protection hidden="1"/>
    </xf>
    <xf numFmtId="0" fontId="22" fillId="0" borderId="1" xfId="0" applyFont="1" applyBorder="1" applyAlignment="1" applyProtection="1">
      <alignment horizontal="center" vertical="center"/>
      <protection hidden="1"/>
    </xf>
    <xf numFmtId="0" fontId="0" fillId="0" borderId="0" xfId="0" applyProtection="1">
      <protection hidden="1"/>
    </xf>
    <xf numFmtId="0" fontId="30" fillId="0" borderId="0" xfId="0" applyFont="1" applyBorder="1" applyAlignment="1">
      <alignment vertical="center" wrapText="1"/>
    </xf>
    <xf numFmtId="0" fontId="30" fillId="0" borderId="9" xfId="0" applyFont="1" applyBorder="1" applyAlignment="1">
      <alignment vertical="center" wrapText="1"/>
    </xf>
    <xf numFmtId="0" fontId="22" fillId="0" borderId="3" xfId="0" applyFont="1" applyBorder="1" applyAlignment="1">
      <alignment horizontal="center" vertical="center"/>
    </xf>
    <xf numFmtId="0" fontId="48" fillId="7" borderId="18" xfId="0" applyFont="1" applyFill="1" applyBorder="1" applyAlignment="1">
      <alignment horizontal="center" vertical="center"/>
    </xf>
    <xf numFmtId="0" fontId="0" fillId="0" borderId="18" xfId="0" applyFill="1" applyBorder="1" applyAlignment="1">
      <alignment wrapText="1"/>
    </xf>
    <xf numFmtId="0" fontId="48" fillId="7" borderId="18" xfId="0" applyFont="1" applyFill="1" applyBorder="1"/>
    <xf numFmtId="0" fontId="49" fillId="0" borderId="0" xfId="0" applyFont="1" applyBorder="1"/>
    <xf numFmtId="0" fontId="50" fillId="0" borderId="0" xfId="0" applyFont="1" applyFill="1" applyBorder="1"/>
    <xf numFmtId="0" fontId="51" fillId="0" borderId="0" xfId="0" applyFont="1" applyFill="1" applyBorder="1"/>
    <xf numFmtId="0" fontId="13" fillId="0" borderId="0" xfId="0" applyFont="1" applyBorder="1" applyAlignment="1"/>
    <xf numFmtId="0" fontId="52" fillId="0" borderId="0" xfId="11" applyFont="1" applyFill="1" applyBorder="1" applyAlignment="1" applyProtection="1">
      <alignment horizontal="left"/>
      <protection locked="0"/>
    </xf>
    <xf numFmtId="0" fontId="13" fillId="0" borderId="9" xfId="0" applyFont="1" applyBorder="1" applyAlignment="1">
      <alignment vertical="center"/>
    </xf>
    <xf numFmtId="0" fontId="47" fillId="0" borderId="8" xfId="0" applyFont="1" applyFill="1" applyBorder="1" applyAlignment="1">
      <alignment horizontal="left"/>
    </xf>
    <xf numFmtId="0" fontId="13" fillId="0" borderId="0" xfId="0" applyFont="1" applyFill="1" applyBorder="1" applyAlignment="1">
      <alignment horizontal="left"/>
    </xf>
    <xf numFmtId="0" fontId="47" fillId="0" borderId="0" xfId="0" applyFont="1" applyFill="1" applyBorder="1" applyAlignment="1">
      <alignment horizontal="left"/>
    </xf>
    <xf numFmtId="0" fontId="13" fillId="0" borderId="0" xfId="0" applyFont="1" applyFill="1" applyBorder="1" applyAlignment="1" applyProtection="1">
      <alignment horizontal="left"/>
      <protection locked="0"/>
    </xf>
    <xf numFmtId="0" fontId="54" fillId="0" borderId="0" xfId="0" applyFont="1" applyFill="1" applyBorder="1" applyAlignment="1" applyProtection="1">
      <alignment horizontal="left" wrapText="1"/>
      <protection locked="0"/>
    </xf>
    <xf numFmtId="0" fontId="54" fillId="0" borderId="9" xfId="0" applyFont="1" applyFill="1" applyBorder="1" applyAlignment="1" applyProtection="1">
      <alignment horizontal="left" wrapText="1"/>
      <protection locked="0"/>
    </xf>
    <xf numFmtId="3" fontId="0" fillId="0" borderId="0" xfId="0" applyNumberFormat="1" applyAlignment="1" applyProtection="1">
      <alignment horizontal="right"/>
      <protection locked="0"/>
    </xf>
    <xf numFmtId="0" fontId="21" fillId="0" borderId="18" xfId="0" applyFont="1" applyBorder="1" applyAlignment="1" applyProtection="1">
      <alignment horizontal="right" vertical="center"/>
      <protection locked="0"/>
    </xf>
    <xf numFmtId="14" fontId="0" fillId="0" borderId="0" xfId="0" applyNumberFormat="1"/>
    <xf numFmtId="0" fontId="0" fillId="0" borderId="0" xfId="0" applyAlignment="1">
      <alignment wrapText="1"/>
    </xf>
    <xf numFmtId="171" fontId="28" fillId="0" borderId="48" xfId="0" applyNumberFormat="1" applyFont="1" applyBorder="1" applyAlignment="1" applyProtection="1">
      <alignment horizontal="center" vertical="center"/>
      <protection locked="0"/>
    </xf>
    <xf numFmtId="16" fontId="0" fillId="0" borderId="0" xfId="0" applyNumberFormat="1"/>
    <xf numFmtId="0" fontId="17" fillId="0" borderId="0" xfId="5"/>
    <xf numFmtId="172" fontId="40" fillId="0" borderId="32" xfId="5" applyNumberFormat="1" applyFont="1" applyBorder="1" applyAlignment="1" applyProtection="1">
      <alignment horizontal="left"/>
      <protection hidden="1"/>
    </xf>
    <xf numFmtId="172" fontId="17" fillId="0" borderId="36" xfId="5" applyNumberFormat="1" applyBorder="1" applyAlignment="1" applyProtection="1">
      <alignment horizontal="left"/>
      <protection hidden="1"/>
    </xf>
    <xf numFmtId="0" fontId="17" fillId="0" borderId="36" xfId="5" applyBorder="1" applyProtection="1">
      <protection hidden="1"/>
    </xf>
    <xf numFmtId="0" fontId="17" fillId="0" borderId="36" xfId="5" applyFill="1" applyBorder="1" applyProtection="1">
      <protection hidden="1"/>
    </xf>
    <xf numFmtId="0" fontId="17" fillId="0" borderId="37" xfId="5" applyBorder="1" applyProtection="1">
      <protection hidden="1"/>
    </xf>
    <xf numFmtId="0" fontId="17" fillId="0" borderId="8" xfId="5" applyBorder="1" applyProtection="1">
      <protection hidden="1"/>
    </xf>
    <xf numFmtId="0" fontId="17" fillId="0" borderId="0" xfId="5" applyBorder="1" applyProtection="1">
      <protection hidden="1"/>
    </xf>
    <xf numFmtId="0" fontId="17" fillId="0" borderId="9" xfId="5" applyBorder="1" applyProtection="1">
      <protection hidden="1"/>
    </xf>
    <xf numFmtId="0" fontId="17" fillId="0" borderId="0" xfId="7" applyAlignment="1" applyProtection="1">
      <alignment vertical="center"/>
    </xf>
    <xf numFmtId="0" fontId="17" fillId="0" borderId="0" xfId="7" applyBorder="1" applyAlignment="1" applyProtection="1">
      <alignment vertical="center"/>
      <protection hidden="1"/>
    </xf>
    <xf numFmtId="0" fontId="57" fillId="0" borderId="9" xfId="5" applyFont="1" applyFill="1" applyBorder="1" applyAlignment="1" applyProtection="1">
      <alignment horizontal="left" vertical="center"/>
      <protection hidden="1"/>
    </xf>
    <xf numFmtId="0" fontId="17" fillId="0" borderId="0" xfId="7" applyProtection="1"/>
    <xf numFmtId="0" fontId="17" fillId="0" borderId="8" xfId="5" quotePrefix="1" applyFont="1" applyBorder="1" applyAlignment="1" applyProtection="1">
      <alignment horizontal="right" vertical="center" wrapText="1"/>
      <protection hidden="1"/>
    </xf>
    <xf numFmtId="0" fontId="17" fillId="0" borderId="8" xfId="5" quotePrefix="1" applyFont="1" applyBorder="1" applyAlignment="1" applyProtection="1">
      <alignment horizontal="right" vertical="top" wrapText="1"/>
      <protection hidden="1"/>
    </xf>
    <xf numFmtId="0" fontId="17" fillId="0" borderId="11" xfId="5" applyFont="1" applyBorder="1" applyAlignment="1" applyProtection="1">
      <alignment vertical="center" wrapText="1"/>
      <protection hidden="1"/>
    </xf>
    <xf numFmtId="0" fontId="17" fillId="0" borderId="8" xfId="5" applyBorder="1"/>
    <xf numFmtId="0" fontId="17" fillId="0" borderId="11" xfId="5" quotePrefix="1" applyFont="1" applyBorder="1" applyAlignment="1" applyProtection="1">
      <alignment horizontal="right" vertical="center" wrapText="1"/>
      <protection hidden="1"/>
    </xf>
    <xf numFmtId="0" fontId="17" fillId="0" borderId="20" xfId="5" quotePrefix="1" applyFont="1" applyBorder="1" applyAlignment="1" applyProtection="1">
      <alignment horizontal="right" vertical="center" wrapText="1"/>
      <protection hidden="1"/>
    </xf>
    <xf numFmtId="0" fontId="17" fillId="0" borderId="31" xfId="5" quotePrefix="1" applyFont="1" applyBorder="1" applyAlignment="1" applyProtection="1">
      <alignment horizontal="right" vertical="center" wrapText="1"/>
      <protection hidden="1"/>
    </xf>
    <xf numFmtId="0" fontId="17" fillId="0" borderId="0" xfId="5" applyFont="1" applyBorder="1" applyAlignment="1" applyProtection="1">
      <alignment vertical="center" wrapText="1"/>
      <protection hidden="1"/>
    </xf>
    <xf numFmtId="0" fontId="17" fillId="0" borderId="44" xfId="5" applyFont="1" applyBorder="1" applyAlignment="1" applyProtection="1">
      <alignment vertical="center" wrapText="1"/>
      <protection hidden="1"/>
    </xf>
    <xf numFmtId="0" fontId="17" fillId="0" borderId="23" xfId="5" quotePrefix="1" applyFont="1" applyBorder="1" applyAlignment="1" applyProtection="1">
      <alignment horizontal="right" vertical="center" wrapText="1"/>
      <protection hidden="1"/>
    </xf>
    <xf numFmtId="0" fontId="17" fillId="0" borderId="6" xfId="5" applyFont="1" applyBorder="1" applyAlignment="1" applyProtection="1">
      <alignment vertical="center" wrapText="1"/>
      <protection hidden="1"/>
    </xf>
    <xf numFmtId="0" fontId="17" fillId="0" borderId="24" xfId="5" applyFont="1" applyBorder="1" applyAlignment="1" applyProtection="1">
      <alignment vertical="center" wrapText="1"/>
      <protection hidden="1"/>
    </xf>
    <xf numFmtId="0" fontId="17" fillId="0" borderId="29" xfId="5" applyBorder="1"/>
    <xf numFmtId="0" fontId="17" fillId="0" borderId="1" xfId="5" applyBorder="1" applyAlignment="1">
      <alignment vertical="center"/>
    </xf>
    <xf numFmtId="0" fontId="17" fillId="0" borderId="40" xfId="5" applyBorder="1" applyAlignment="1">
      <alignment vertical="center"/>
    </xf>
    <xf numFmtId="0" fontId="17" fillId="0" borderId="0" xfId="5" applyAlignment="1">
      <alignment vertical="center"/>
    </xf>
    <xf numFmtId="0" fontId="17" fillId="0" borderId="0" xfId="5" applyProtection="1">
      <protection hidden="1"/>
    </xf>
    <xf numFmtId="0" fontId="59" fillId="3" borderId="32" xfId="5" applyFont="1" applyFill="1" applyBorder="1" applyAlignment="1" applyProtection="1">
      <protection hidden="1"/>
    </xf>
    <xf numFmtId="0" fontId="59" fillId="3" borderId="36" xfId="5" applyFont="1" applyFill="1" applyBorder="1" applyAlignment="1" applyProtection="1">
      <protection hidden="1"/>
    </xf>
    <xf numFmtId="0" fontId="59" fillId="3" borderId="36" xfId="4" applyFont="1" applyFill="1" applyBorder="1" applyAlignment="1" applyProtection="1">
      <protection hidden="1"/>
    </xf>
    <xf numFmtId="0" fontId="59" fillId="3" borderId="37" xfId="4" applyFont="1" applyFill="1" applyBorder="1" applyAlignment="1" applyProtection="1">
      <protection hidden="1"/>
    </xf>
    <xf numFmtId="0" fontId="59" fillId="3" borderId="8" xfId="5" applyFont="1" applyFill="1" applyBorder="1" applyAlignment="1" applyProtection="1">
      <protection hidden="1"/>
    </xf>
    <xf numFmtId="0" fontId="59" fillId="3" borderId="0" xfId="5" applyFont="1" applyFill="1" applyBorder="1" applyAlignment="1" applyProtection="1">
      <protection hidden="1"/>
    </xf>
    <xf numFmtId="0" fontId="59" fillId="3" borderId="9" xfId="5" applyFont="1" applyFill="1" applyBorder="1" applyAlignment="1" applyProtection="1">
      <protection hidden="1"/>
    </xf>
    <xf numFmtId="0" fontId="12" fillId="9" borderId="11" xfId="5" applyFont="1" applyFill="1" applyBorder="1" applyAlignment="1" applyProtection="1">
      <alignment horizontal="centerContinuous"/>
      <protection hidden="1"/>
    </xf>
    <xf numFmtId="0" fontId="12" fillId="9" borderId="14" xfId="5" applyFont="1" applyFill="1" applyBorder="1" applyAlignment="1" applyProtection="1">
      <alignment horizontal="centerContinuous"/>
      <protection hidden="1"/>
    </xf>
    <xf numFmtId="0" fontId="59" fillId="3" borderId="56" xfId="5" applyFont="1" applyFill="1" applyBorder="1" applyAlignment="1" applyProtection="1">
      <alignment horizontal="left"/>
      <protection hidden="1"/>
    </xf>
    <xf numFmtId="0" fontId="59" fillId="3" borderId="61" xfId="5" applyFont="1" applyFill="1" applyBorder="1" applyAlignment="1" applyProtection="1">
      <alignment horizontal="left"/>
      <protection hidden="1"/>
    </xf>
    <xf numFmtId="0" fontId="17" fillId="11" borderId="11" xfId="5" applyFont="1" applyFill="1" applyBorder="1" applyProtection="1">
      <protection hidden="1"/>
    </xf>
    <xf numFmtId="0" fontId="17" fillId="11" borderId="14" xfId="5" applyFont="1" applyFill="1" applyBorder="1" applyProtection="1">
      <protection hidden="1"/>
    </xf>
    <xf numFmtId="0" fontId="17" fillId="12" borderId="11" xfId="5" applyFont="1" applyFill="1" applyBorder="1" applyProtection="1">
      <protection hidden="1"/>
    </xf>
    <xf numFmtId="0" fontId="17" fillId="12" borderId="14" xfId="5" applyFont="1" applyFill="1" applyBorder="1" applyProtection="1">
      <protection hidden="1"/>
    </xf>
    <xf numFmtId="0" fontId="59" fillId="3" borderId="29" xfId="5" applyFont="1" applyFill="1" applyBorder="1" applyAlignment="1" applyProtection="1">
      <alignment horizontal="left"/>
      <protection hidden="1"/>
    </xf>
    <xf numFmtId="0" fontId="59" fillId="0" borderId="0" xfId="5" applyFont="1" applyFill="1" applyBorder="1" applyAlignment="1" applyProtection="1">
      <protection hidden="1"/>
    </xf>
    <xf numFmtId="0" fontId="59" fillId="0" borderId="0" xfId="4" applyFont="1" applyFill="1" applyBorder="1" applyAlignment="1" applyProtection="1">
      <protection hidden="1"/>
    </xf>
    <xf numFmtId="0" fontId="17" fillId="0" borderId="71" xfId="5" applyBorder="1" applyProtection="1">
      <protection hidden="1"/>
    </xf>
    <xf numFmtId="0" fontId="17" fillId="0" borderId="72" xfId="5" applyBorder="1" applyProtection="1">
      <protection hidden="1"/>
    </xf>
    <xf numFmtId="0" fontId="17" fillId="0" borderId="73" xfId="5" applyBorder="1" applyProtection="1">
      <protection hidden="1"/>
    </xf>
    <xf numFmtId="0" fontId="17" fillId="0" borderId="74" xfId="5" applyBorder="1" applyProtection="1">
      <protection hidden="1"/>
    </xf>
    <xf numFmtId="0" fontId="12" fillId="9" borderId="11" xfId="5" applyFont="1" applyFill="1" applyBorder="1" applyAlignment="1" applyProtection="1">
      <alignment vertical="center"/>
      <protection hidden="1"/>
    </xf>
    <xf numFmtId="0" fontId="12" fillId="9" borderId="12" xfId="5" applyFont="1" applyFill="1" applyBorder="1" applyAlignment="1" applyProtection="1">
      <alignment vertical="center"/>
      <protection hidden="1"/>
    </xf>
    <xf numFmtId="0" fontId="12" fillId="9" borderId="14" xfId="5" applyFont="1" applyFill="1" applyBorder="1" applyAlignment="1" applyProtection="1">
      <alignment vertical="center"/>
      <protection hidden="1"/>
    </xf>
    <xf numFmtId="0" fontId="17" fillId="0" borderId="75" xfId="5" applyBorder="1" applyProtection="1">
      <protection hidden="1"/>
    </xf>
    <xf numFmtId="0" fontId="17" fillId="9" borderId="18" xfId="5" applyFont="1" applyFill="1" applyBorder="1" applyAlignment="1" applyProtection="1">
      <alignment horizontal="left" indent="1"/>
      <protection hidden="1"/>
    </xf>
    <xf numFmtId="10" fontId="17" fillId="12" borderId="18" xfId="9" applyNumberFormat="1" applyFont="1" applyFill="1" applyBorder="1" applyProtection="1">
      <protection hidden="1"/>
    </xf>
    <xf numFmtId="0" fontId="61" fillId="0" borderId="0" xfId="5" applyFont="1" applyBorder="1" applyProtection="1">
      <protection hidden="1"/>
    </xf>
    <xf numFmtId="0" fontId="17" fillId="9" borderId="18" xfId="5" applyFont="1" applyFill="1" applyBorder="1" applyAlignment="1" applyProtection="1">
      <alignment horizontal="left" wrapText="1" indent="1"/>
      <protection hidden="1"/>
    </xf>
    <xf numFmtId="10" fontId="17" fillId="12" borderId="18" xfId="9" applyNumberFormat="1" applyFont="1" applyFill="1" applyBorder="1" applyAlignment="1" applyProtection="1">
      <alignment horizontal="right"/>
      <protection hidden="1"/>
    </xf>
    <xf numFmtId="0" fontId="17" fillId="13" borderId="18" xfId="5" applyFont="1" applyFill="1" applyBorder="1" applyAlignment="1" applyProtection="1">
      <alignment horizontal="left" indent="1"/>
      <protection hidden="1"/>
    </xf>
    <xf numFmtId="173" fontId="17" fillId="12" borderId="18" xfId="5" applyNumberFormat="1" applyFill="1" applyBorder="1" applyAlignment="1" applyProtection="1">
      <protection hidden="1"/>
    </xf>
    <xf numFmtId="0" fontId="17" fillId="11" borderId="11" xfId="5" applyFont="1" applyFill="1" applyBorder="1" applyAlignment="1" applyProtection="1">
      <protection hidden="1"/>
    </xf>
    <xf numFmtId="0" fontId="61" fillId="0" borderId="0" xfId="5" applyFont="1" applyProtection="1">
      <protection hidden="1"/>
    </xf>
    <xf numFmtId="0" fontId="14" fillId="0" borderId="0" xfId="5" applyFont="1" applyBorder="1" applyProtection="1">
      <protection hidden="1"/>
    </xf>
    <xf numFmtId="5" fontId="17" fillId="12" borderId="18" xfId="5" applyNumberFormat="1" applyFont="1" applyFill="1" applyBorder="1" applyAlignment="1" applyProtection="1">
      <protection hidden="1"/>
    </xf>
    <xf numFmtId="0" fontId="17" fillId="0" borderId="0" xfId="5" applyFill="1" applyBorder="1" applyProtection="1">
      <protection hidden="1"/>
    </xf>
    <xf numFmtId="0" fontId="17" fillId="0" borderId="75" xfId="5" applyFill="1" applyBorder="1" applyProtection="1">
      <protection hidden="1"/>
    </xf>
    <xf numFmtId="0" fontId="17" fillId="0" borderId="0" xfId="5" applyFill="1" applyProtection="1">
      <protection hidden="1"/>
    </xf>
    <xf numFmtId="0" fontId="61" fillId="0" borderId="0" xfId="5" applyFont="1" applyBorder="1" applyAlignment="1" applyProtection="1">
      <alignment horizontal="right"/>
      <protection hidden="1"/>
    </xf>
    <xf numFmtId="0" fontId="17" fillId="0" borderId="0" xfId="5" applyAlignment="1" applyProtection="1">
      <alignment horizontal="left" indent="1"/>
      <protection hidden="1"/>
    </xf>
    <xf numFmtId="0" fontId="17" fillId="0" borderId="0" xfId="5" applyBorder="1" applyAlignment="1" applyProtection="1">
      <alignment horizontal="left" indent="1"/>
      <protection hidden="1"/>
    </xf>
    <xf numFmtId="0" fontId="12" fillId="0" borderId="24" xfId="5" applyFont="1" applyFill="1" applyBorder="1" applyAlignment="1" applyProtection="1">
      <alignment horizontal="center" vertical="center" wrapText="1"/>
      <protection hidden="1"/>
    </xf>
    <xf numFmtId="0" fontId="12" fillId="9" borderId="18" xfId="5" applyFont="1" applyFill="1" applyBorder="1" applyAlignment="1" applyProtection="1">
      <alignment horizontal="center" vertical="center" wrapText="1"/>
      <protection hidden="1"/>
    </xf>
    <xf numFmtId="9" fontId="17" fillId="12" borderId="18" xfId="9" applyFont="1" applyFill="1" applyBorder="1" applyAlignment="1" applyProtection="1">
      <alignment horizontal="right" indent="1"/>
      <protection hidden="1"/>
    </xf>
    <xf numFmtId="9" fontId="17" fillId="11" borderId="18" xfId="5" applyNumberFormat="1" applyFill="1" applyBorder="1" applyAlignment="1" applyProtection="1">
      <alignment horizontal="center"/>
      <protection hidden="1"/>
    </xf>
    <xf numFmtId="174" fontId="17" fillId="12" borderId="18" xfId="1" applyNumberFormat="1" applyFont="1" applyFill="1" applyBorder="1" applyAlignment="1" applyProtection="1">
      <protection hidden="1"/>
    </xf>
    <xf numFmtId="0" fontId="12" fillId="9" borderId="11" xfId="5" applyFont="1" applyFill="1" applyBorder="1" applyAlignment="1" applyProtection="1">
      <alignment horizontal="centerContinuous" vertical="center" wrapText="1"/>
      <protection hidden="1"/>
    </xf>
    <xf numFmtId="0" fontId="12" fillId="9" borderId="14" xfId="5" applyFont="1" applyFill="1" applyBorder="1" applyAlignment="1" applyProtection="1">
      <alignment horizontal="centerContinuous" vertical="center" wrapText="1"/>
      <protection hidden="1"/>
    </xf>
    <xf numFmtId="0" fontId="12" fillId="9" borderId="18" xfId="5" applyFont="1" applyFill="1" applyBorder="1" applyAlignment="1" applyProtection="1">
      <alignment horizontal="center"/>
      <protection hidden="1"/>
    </xf>
    <xf numFmtId="173" fontId="12" fillId="12" borderId="18" xfId="5" quotePrefix="1" applyNumberFormat="1" applyFont="1" applyFill="1" applyBorder="1" applyProtection="1">
      <protection hidden="1"/>
    </xf>
    <xf numFmtId="0" fontId="17" fillId="0" borderId="22" xfId="5" applyBorder="1" applyProtection="1">
      <protection hidden="1"/>
    </xf>
    <xf numFmtId="0" fontId="17" fillId="0" borderId="6" xfId="5" applyFont="1" applyBorder="1" applyProtection="1">
      <protection hidden="1"/>
    </xf>
    <xf numFmtId="0" fontId="17" fillId="0" borderId="6" xfId="5" applyBorder="1" applyProtection="1">
      <protection hidden="1"/>
    </xf>
    <xf numFmtId="0" fontId="17" fillId="0" borderId="24" xfId="5" applyBorder="1" applyProtection="1">
      <protection hidden="1"/>
    </xf>
    <xf numFmtId="0" fontId="17" fillId="0" borderId="76" xfId="5" applyBorder="1" applyProtection="1">
      <protection hidden="1"/>
    </xf>
    <xf numFmtId="0" fontId="17" fillId="0" borderId="77" xfId="5" applyBorder="1" applyProtection="1">
      <protection hidden="1"/>
    </xf>
    <xf numFmtId="0" fontId="17" fillId="0" borderId="78" xfId="5" applyBorder="1" applyProtection="1">
      <protection hidden="1"/>
    </xf>
    <xf numFmtId="0" fontId="17" fillId="9" borderId="0" xfId="5" applyFont="1" applyFill="1"/>
    <xf numFmtId="0" fontId="17" fillId="0" borderId="0" xfId="5" applyFont="1"/>
    <xf numFmtId="173" fontId="0" fillId="0" borderId="0" xfId="9" applyNumberFormat="1" applyFont="1" applyAlignment="1">
      <alignment horizontal="center"/>
    </xf>
    <xf numFmtId="9" fontId="0" fillId="0" borderId="0" xfId="9" applyFont="1" applyAlignment="1">
      <alignment horizontal="center"/>
    </xf>
    <xf numFmtId="0" fontId="61" fillId="0" borderId="0" xfId="5" applyFont="1"/>
    <xf numFmtId="173" fontId="61" fillId="0" borderId="0" xfId="9" applyNumberFormat="1" applyFont="1" applyAlignment="1">
      <alignment horizontal="center"/>
    </xf>
    <xf numFmtId="9" fontId="61" fillId="0" borderId="0" xfId="9" quotePrefix="1" applyFont="1" applyAlignment="1">
      <alignment horizontal="center"/>
    </xf>
    <xf numFmtId="9" fontId="61" fillId="10" borderId="0" xfId="9" quotePrefix="1" applyFont="1" applyFill="1" applyAlignment="1">
      <alignment horizontal="center"/>
    </xf>
    <xf numFmtId="0" fontId="17" fillId="0" borderId="0" xfId="5" applyAlignment="1">
      <alignment horizontal="center"/>
    </xf>
    <xf numFmtId="7" fontId="17" fillId="0" borderId="0" xfId="5" applyNumberFormat="1" applyFont="1"/>
    <xf numFmtId="7" fontId="62" fillId="0" borderId="0" xfId="5" applyNumberFormat="1" applyFont="1"/>
    <xf numFmtId="7" fontId="17" fillId="0" borderId="0" xfId="5" applyNumberFormat="1"/>
    <xf numFmtId="5" fontId="17" fillId="0" borderId="0" xfId="5" applyNumberFormat="1"/>
    <xf numFmtId="5" fontId="17" fillId="0" borderId="0" xfId="5" applyNumberFormat="1" applyFont="1"/>
    <xf numFmtId="5" fontId="62" fillId="0" borderId="0" xfId="5" applyNumberFormat="1" applyFont="1"/>
    <xf numFmtId="174" fontId="0" fillId="0" borderId="0" xfId="1" applyNumberFormat="1" applyFont="1"/>
    <xf numFmtId="0" fontId="17" fillId="0" borderId="0" xfId="5" applyFont="1" applyAlignment="1">
      <alignment horizontal="center"/>
    </xf>
    <xf numFmtId="170" fontId="17" fillId="0" borderId="0" xfId="5" applyNumberFormat="1"/>
    <xf numFmtId="168" fontId="17" fillId="0" borderId="0" xfId="5" applyNumberFormat="1"/>
    <xf numFmtId="175" fontId="17" fillId="0" borderId="0" xfId="5" applyNumberFormat="1"/>
    <xf numFmtId="171" fontId="17" fillId="0" borderId="0" xfId="5" applyNumberFormat="1"/>
    <xf numFmtId="44" fontId="0" fillId="0" borderId="0" xfId="2" applyFont="1"/>
    <xf numFmtId="176" fontId="0" fillId="0" borderId="0" xfId="2" applyNumberFormat="1" applyFont="1"/>
    <xf numFmtId="9" fontId="17" fillId="0" borderId="0" xfId="9" quotePrefix="1" applyFont="1" applyAlignment="1">
      <alignment horizontal="center"/>
    </xf>
    <xf numFmtId="0" fontId="17" fillId="10" borderId="0" xfId="5" applyFont="1" applyFill="1"/>
    <xf numFmtId="173" fontId="17" fillId="10" borderId="0" xfId="9" applyNumberFormat="1" applyFont="1" applyFill="1" applyAlignment="1">
      <alignment horizontal="center"/>
    </xf>
    <xf numFmtId="9" fontId="17" fillId="10" borderId="0" xfId="9" applyFont="1" applyFill="1" applyAlignment="1">
      <alignment horizontal="center"/>
    </xf>
    <xf numFmtId="0" fontId="17" fillId="9" borderId="18" xfId="7" applyFont="1" applyFill="1" applyBorder="1" applyAlignment="1">
      <alignment horizontal="left"/>
    </xf>
    <xf numFmtId="10" fontId="17" fillId="11" borderId="18" xfId="7" applyNumberFormat="1" applyFill="1" applyBorder="1" applyAlignment="1"/>
    <xf numFmtId="0" fontId="17" fillId="15" borderId="0" xfId="5" applyFont="1" applyFill="1" applyBorder="1" applyAlignment="1" applyProtection="1">
      <alignment horizontal="right"/>
      <protection hidden="1"/>
    </xf>
    <xf numFmtId="14" fontId="17" fillId="15" borderId="0" xfId="5" applyNumberFormat="1" applyFill="1" applyBorder="1" applyProtection="1">
      <protection hidden="1"/>
    </xf>
    <xf numFmtId="0" fontId="61" fillId="9" borderId="0" xfId="5" applyFont="1" applyFill="1"/>
    <xf numFmtId="9" fontId="61" fillId="10" borderId="0" xfId="5" quotePrefix="1" applyNumberFormat="1" applyFont="1" applyFill="1" applyAlignment="1">
      <alignment horizontal="center"/>
    </xf>
    <xf numFmtId="9" fontId="17" fillId="0" borderId="0" xfId="5" applyNumberFormat="1"/>
    <xf numFmtId="9" fontId="61" fillId="0" borderId="0" xfId="5" applyNumberFormat="1" applyFont="1" applyAlignment="1">
      <alignment horizontal="center"/>
    </xf>
    <xf numFmtId="7" fontId="61" fillId="0" borderId="0" xfId="5" applyNumberFormat="1" applyFont="1"/>
    <xf numFmtId="7" fontId="65" fillId="0" borderId="0" xfId="5" applyNumberFormat="1" applyFont="1"/>
    <xf numFmtId="170" fontId="17" fillId="0" borderId="0" xfId="5" applyNumberFormat="1" applyFont="1"/>
    <xf numFmtId="168" fontId="17" fillId="0" borderId="0" xfId="5" applyNumberFormat="1" applyFont="1"/>
    <xf numFmtId="175" fontId="17" fillId="0" borderId="0" xfId="5" applyNumberFormat="1" applyFont="1"/>
    <xf numFmtId="9" fontId="17" fillId="0" borderId="0" xfId="9" quotePrefix="1" applyFont="1" applyFill="1" applyAlignment="1">
      <alignment horizontal="center"/>
    </xf>
    <xf numFmtId="9" fontId="17" fillId="0" borderId="0" xfId="5" quotePrefix="1" applyNumberFormat="1" applyFont="1" applyFill="1" applyAlignment="1">
      <alignment horizontal="center"/>
    </xf>
    <xf numFmtId="9" fontId="61" fillId="10" borderId="0" xfId="9" applyFont="1" applyFill="1" applyAlignment="1">
      <alignment horizontal="center"/>
    </xf>
    <xf numFmtId="0" fontId="7" fillId="0" borderId="0" xfId="14"/>
    <xf numFmtId="0" fontId="9" fillId="0" borderId="0" xfId="14" applyFont="1"/>
    <xf numFmtId="174" fontId="0" fillId="0" borderId="0" xfId="17" applyNumberFormat="1" applyFont="1"/>
    <xf numFmtId="177" fontId="0" fillId="0" borderId="0" xfId="19" applyNumberFormat="1" applyFont="1"/>
    <xf numFmtId="177" fontId="9" fillId="0" borderId="0" xfId="19" applyNumberFormat="1" applyFont="1"/>
    <xf numFmtId="169" fontId="9" fillId="0" borderId="0" xfId="14" applyNumberFormat="1" applyFont="1" applyAlignment="1">
      <alignment horizontal="center"/>
    </xf>
    <xf numFmtId="168" fontId="0" fillId="0" borderId="31" xfId="0" applyNumberFormat="1" applyFill="1" applyBorder="1" applyAlignment="1" applyProtection="1">
      <protection hidden="1"/>
    </xf>
    <xf numFmtId="168" fontId="0" fillId="0" borderId="0" xfId="0" applyNumberFormat="1" applyFill="1" applyBorder="1" applyAlignment="1" applyProtection="1">
      <protection hidden="1"/>
    </xf>
    <xf numFmtId="0" fontId="12" fillId="0" borderId="5" xfId="0" applyFont="1" applyFill="1" applyBorder="1" applyAlignment="1">
      <alignment horizontal="left"/>
    </xf>
    <xf numFmtId="0" fontId="12" fillId="0" borderId="2" xfId="0" applyFont="1" applyFill="1" applyBorder="1" applyAlignment="1">
      <alignment horizontal="left"/>
    </xf>
    <xf numFmtId="167" fontId="12" fillId="0" borderId="24" xfId="20" applyNumberFormat="1" applyFont="1" applyFill="1" applyBorder="1" applyAlignment="1">
      <alignment horizontal="right"/>
    </xf>
    <xf numFmtId="0" fontId="13" fillId="0" borderId="11" xfId="0" applyFont="1" applyFill="1" applyBorder="1" applyAlignment="1" applyProtection="1">
      <alignment horizontal="left"/>
      <protection locked="0"/>
    </xf>
    <xf numFmtId="0" fontId="0" fillId="10" borderId="18" xfId="0" applyFill="1" applyBorder="1" applyAlignment="1">
      <alignment wrapText="1"/>
    </xf>
    <xf numFmtId="0" fontId="21" fillId="10" borderId="0" xfId="0" applyFont="1" applyFill="1" applyAlignment="1">
      <alignment vertical="center"/>
    </xf>
    <xf numFmtId="49" fontId="0" fillId="4" borderId="12" xfId="0" applyNumberFormat="1" applyFill="1" applyBorder="1" applyAlignment="1" applyProtection="1">
      <protection hidden="1"/>
    </xf>
    <xf numFmtId="49" fontId="0" fillId="4" borderId="13" xfId="0" applyNumberFormat="1" applyFill="1" applyBorder="1" applyAlignment="1" applyProtection="1">
      <protection hidden="1"/>
    </xf>
    <xf numFmtId="0" fontId="20" fillId="0" borderId="0" xfId="0" applyFont="1" applyFill="1" applyBorder="1"/>
    <xf numFmtId="49" fontId="0" fillId="3" borderId="12" xfId="0" applyNumberFormat="1" applyFill="1" applyBorder="1" applyAlignment="1" applyProtection="1">
      <protection locked="0"/>
    </xf>
    <xf numFmtId="49" fontId="0" fillId="3" borderId="13" xfId="0" applyNumberFormat="1" applyFill="1" applyBorder="1" applyAlignment="1" applyProtection="1">
      <protection locked="0"/>
    </xf>
    <xf numFmtId="49" fontId="0" fillId="0" borderId="27" xfId="0" applyNumberFormat="1" applyFill="1" applyBorder="1" applyAlignment="1" applyProtection="1">
      <protection locked="0"/>
    </xf>
    <xf numFmtId="49" fontId="0" fillId="0" borderId="28" xfId="0" applyNumberFormat="1" applyFill="1" applyBorder="1" applyAlignment="1" applyProtection="1">
      <protection locked="0"/>
    </xf>
    <xf numFmtId="0" fontId="20" fillId="0" borderId="0" xfId="0" applyFont="1" applyFill="1" applyBorder="1" applyProtection="1">
      <protection hidden="1"/>
    </xf>
    <xf numFmtId="0" fontId="13" fillId="0" borderId="12" xfId="0" applyFont="1" applyFill="1" applyBorder="1" applyAlignment="1" applyProtection="1">
      <alignment horizontal="left"/>
      <protection locked="0"/>
    </xf>
    <xf numFmtId="0" fontId="12" fillId="0" borderId="12" xfId="0" applyFont="1" applyFill="1" applyBorder="1" applyAlignment="1" applyProtection="1">
      <alignment horizontal="left"/>
      <protection locked="0"/>
    </xf>
    <xf numFmtId="0" fontId="12" fillId="0" borderId="13" xfId="0" applyFont="1" applyFill="1" applyBorder="1" applyAlignment="1" applyProtection="1">
      <alignment horizontal="left"/>
      <protection locked="0"/>
    </xf>
    <xf numFmtId="0" fontId="15" fillId="0" borderId="0" xfId="0" applyFont="1" applyFill="1" applyBorder="1" applyAlignment="1">
      <alignment horizontal="centerContinuous"/>
    </xf>
    <xf numFmtId="0" fontId="16" fillId="0" borderId="0" xfId="0" applyFont="1" applyFill="1" applyBorder="1" applyAlignment="1" applyProtection="1">
      <alignment horizontal="centerContinuous"/>
      <protection locked="0"/>
    </xf>
    <xf numFmtId="0" fontId="16" fillId="0" borderId="0" xfId="0" applyFont="1" applyFill="1" applyBorder="1" applyAlignment="1" applyProtection="1">
      <alignment horizontal="centerContinuous" wrapText="1"/>
      <protection locked="0"/>
    </xf>
    <xf numFmtId="0" fontId="16" fillId="0" borderId="9" xfId="0" applyFont="1" applyFill="1" applyBorder="1" applyAlignment="1" applyProtection="1">
      <alignment horizontal="centerContinuous" wrapText="1"/>
      <protection locked="0"/>
    </xf>
    <xf numFmtId="49" fontId="0" fillId="3" borderId="16" xfId="0" applyNumberFormat="1" applyFill="1" applyBorder="1" applyAlignment="1" applyProtection="1">
      <protection locked="0"/>
    </xf>
    <xf numFmtId="49" fontId="0" fillId="3" borderId="21" xfId="0" applyNumberFormat="1" applyFill="1" applyBorder="1" applyAlignment="1" applyProtection="1">
      <protection locked="0"/>
    </xf>
    <xf numFmtId="0" fontId="14" fillId="3" borderId="38" xfId="0" applyFont="1" applyFill="1" applyBorder="1" applyAlignment="1">
      <alignment horizontal="left"/>
    </xf>
    <xf numFmtId="0" fontId="14" fillId="3" borderId="25" xfId="0" applyFont="1" applyFill="1" applyBorder="1" applyAlignment="1">
      <alignment horizontal="left"/>
    </xf>
    <xf numFmtId="0" fontId="14" fillId="3" borderId="27" xfId="0" applyFont="1" applyFill="1" applyBorder="1" applyAlignment="1">
      <alignment horizontal="left"/>
    </xf>
    <xf numFmtId="0" fontId="14" fillId="3" borderId="26" xfId="0" applyFont="1" applyFill="1" applyBorder="1" applyAlignment="1">
      <alignment horizontal="left"/>
    </xf>
    <xf numFmtId="0" fontId="9" fillId="0" borderId="0" xfId="0" applyFont="1" applyAlignment="1">
      <alignment vertical="center"/>
    </xf>
    <xf numFmtId="0" fontId="22" fillId="0" borderId="3" xfId="0" applyFont="1" applyBorder="1" applyAlignment="1">
      <alignment horizontal="center" vertical="center"/>
    </xf>
    <xf numFmtId="0" fontId="69" fillId="0" borderId="0" xfId="0" applyFont="1" applyBorder="1"/>
    <xf numFmtId="0" fontId="17" fillId="0" borderId="0" xfId="5" applyAlignment="1" applyProtection="1">
      <alignment vertical="center"/>
    </xf>
    <xf numFmtId="0" fontId="6" fillId="0" borderId="8" xfId="0" applyFont="1" applyBorder="1"/>
    <xf numFmtId="5" fontId="17" fillId="17" borderId="18" xfId="5" applyNumberFormat="1" applyFont="1" applyFill="1" applyBorder="1" applyAlignment="1" applyProtection="1">
      <protection hidden="1"/>
    </xf>
    <xf numFmtId="0" fontId="59" fillId="3" borderId="30" xfId="5" applyFont="1" applyFill="1" applyBorder="1" applyAlignment="1" applyProtection="1">
      <alignment horizontal="left"/>
      <protection hidden="1"/>
    </xf>
    <xf numFmtId="0" fontId="59" fillId="0" borderId="16" xfId="5" applyFont="1" applyFill="1" applyBorder="1" applyAlignment="1" applyProtection="1">
      <alignment horizontal="left"/>
      <protection hidden="1"/>
    </xf>
    <xf numFmtId="0" fontId="12" fillId="0" borderId="0" xfId="5" applyFont="1" applyFill="1" applyBorder="1" applyAlignment="1" applyProtection="1">
      <alignment horizontal="centerContinuous" vertical="center" wrapText="1"/>
      <protection hidden="1"/>
    </xf>
    <xf numFmtId="9" fontId="17" fillId="0" borderId="0" xfId="9" applyFont="1" applyFill="1" applyBorder="1" applyAlignment="1" applyProtection="1">
      <alignment horizontal="right" indent="1"/>
      <protection hidden="1"/>
    </xf>
    <xf numFmtId="167" fontId="21" fillId="0" borderId="59" xfId="0" applyNumberFormat="1" applyFont="1" applyFill="1" applyBorder="1" applyAlignment="1" applyProtection="1">
      <alignment horizontal="right" vertical="center" indent="1"/>
      <protection locked="0"/>
    </xf>
    <xf numFmtId="0" fontId="66" fillId="4" borderId="11" xfId="0" applyFont="1" applyFill="1" applyBorder="1" applyProtection="1">
      <protection hidden="1"/>
    </xf>
    <xf numFmtId="0" fontId="14" fillId="4" borderId="12" xfId="0" applyFont="1" applyFill="1" applyBorder="1" applyProtection="1">
      <protection hidden="1"/>
    </xf>
    <xf numFmtId="0" fontId="14" fillId="3" borderId="17" xfId="0" applyFont="1" applyFill="1" applyBorder="1"/>
    <xf numFmtId="0" fontId="14" fillId="3" borderId="12" xfId="0" applyFont="1" applyFill="1" applyBorder="1"/>
    <xf numFmtId="49" fontId="8" fillId="0" borderId="18" xfId="0" applyNumberFormat="1" applyFont="1" applyFill="1" applyBorder="1" applyAlignment="1" applyProtection="1">
      <protection locked="0"/>
    </xf>
    <xf numFmtId="49" fontId="8" fillId="3" borderId="12" xfId="0" applyNumberFormat="1" applyFont="1" applyFill="1" applyBorder="1" applyAlignment="1" applyProtection="1">
      <protection locked="0"/>
    </xf>
    <xf numFmtId="0" fontId="14" fillId="3" borderId="15" xfId="0" applyFont="1" applyFill="1" applyBorder="1"/>
    <xf numFmtId="0" fontId="14" fillId="3" borderId="16" xfId="0" applyFont="1" applyFill="1" applyBorder="1"/>
    <xf numFmtId="49" fontId="8" fillId="3" borderId="16" xfId="0" applyNumberFormat="1" applyFont="1" applyFill="1" applyBorder="1" applyAlignment="1" applyProtection="1">
      <protection locked="0"/>
    </xf>
    <xf numFmtId="0" fontId="14" fillId="3" borderId="27" xfId="0" applyFont="1" applyFill="1" applyBorder="1"/>
    <xf numFmtId="0" fontId="14" fillId="3" borderId="26" xfId="0" applyFont="1" applyFill="1" applyBorder="1"/>
    <xf numFmtId="0" fontId="0" fillId="19" borderId="0" xfId="0" applyFill="1"/>
    <xf numFmtId="49" fontId="0" fillId="4" borderId="6" xfId="0" applyNumberFormat="1" applyFill="1" applyBorder="1" applyAlignment="1" applyProtection="1">
      <protection locked="0"/>
    </xf>
    <xf numFmtId="49" fontId="0" fillId="4" borderId="7" xfId="0" applyNumberFormat="1" applyFill="1" applyBorder="1" applyAlignment="1" applyProtection="1">
      <protection locked="0"/>
    </xf>
    <xf numFmtId="0" fontId="72" fillId="0" borderId="17" xfId="0" applyFont="1" applyFill="1" applyBorder="1" applyAlignment="1" applyProtection="1">
      <alignment horizontal="centerContinuous"/>
      <protection hidden="1"/>
    </xf>
    <xf numFmtId="0" fontId="72" fillId="0" borderId="8" xfId="0" applyFont="1" applyFill="1" applyBorder="1" applyAlignment="1" applyProtection="1">
      <alignment horizontal="centerContinuous"/>
      <protection hidden="1"/>
    </xf>
    <xf numFmtId="0" fontId="5" fillId="0" borderId="0" xfId="0" applyFont="1" applyBorder="1"/>
    <xf numFmtId="0" fontId="75" fillId="0" borderId="0" xfId="22" applyFont="1" applyFill="1"/>
    <xf numFmtId="0" fontId="12" fillId="0" borderId="8" xfId="0" applyFont="1" applyFill="1" applyBorder="1" applyAlignment="1">
      <alignment horizontal="left"/>
    </xf>
    <xf numFmtId="0" fontId="12" fillId="0" borderId="44" xfId="0" applyFont="1" applyFill="1" applyBorder="1" applyAlignment="1">
      <alignment horizontal="left"/>
    </xf>
    <xf numFmtId="167" fontId="0" fillId="0" borderId="0" xfId="0" applyNumberFormat="1"/>
    <xf numFmtId="0" fontId="0" fillId="0" borderId="80" xfId="0" applyFill="1" applyBorder="1" applyAlignment="1">
      <alignment horizontal="center" vertical="center" wrapText="1"/>
    </xf>
    <xf numFmtId="0" fontId="0" fillId="0" borderId="81" xfId="0" applyFill="1" applyBorder="1" applyAlignment="1">
      <alignment horizontal="center" vertical="center" wrapText="1"/>
    </xf>
    <xf numFmtId="0" fontId="20" fillId="20" borderId="0" xfId="0" applyFont="1" applyFill="1" applyBorder="1"/>
    <xf numFmtId="167" fontId="21" fillId="0" borderId="0" xfId="0" applyNumberFormat="1" applyFont="1" applyFill="1" applyBorder="1" applyAlignment="1" applyProtection="1">
      <alignment horizontal="left" vertical="center" indent="1"/>
      <protection hidden="1"/>
    </xf>
    <xf numFmtId="168" fontId="21" fillId="0" borderId="0" xfId="0" applyNumberFormat="1" applyFont="1" applyFill="1" applyBorder="1" applyAlignment="1" applyProtection="1">
      <alignment horizontal="right" vertical="center"/>
      <protection hidden="1"/>
    </xf>
    <xf numFmtId="167" fontId="0" fillId="0" borderId="45" xfId="0" applyNumberFormat="1" applyFill="1" applyBorder="1" applyAlignment="1" applyProtection="1">
      <protection hidden="1"/>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167" fontId="28" fillId="0" borderId="0" xfId="0" applyNumberFormat="1" applyFont="1" applyFill="1" applyBorder="1" applyAlignment="1" applyProtection="1">
      <alignment horizontal="left" vertical="center" indent="1"/>
      <protection hidden="1"/>
    </xf>
    <xf numFmtId="167" fontId="70" fillId="0" borderId="0" xfId="0" applyNumberFormat="1" applyFont="1" applyFill="1" applyBorder="1" applyAlignment="1" applyProtection="1">
      <alignment horizontal="left" vertical="center" indent="1"/>
      <protection hidden="1"/>
    </xf>
    <xf numFmtId="168" fontId="70" fillId="0" borderId="0" xfId="0" applyNumberFormat="1" applyFont="1" applyFill="1" applyBorder="1" applyAlignment="1" applyProtection="1">
      <alignment horizontal="right" vertical="center"/>
      <protection hidden="1"/>
    </xf>
    <xf numFmtId="167" fontId="21" fillId="0" borderId="0" xfId="0" applyNumberFormat="1" applyFont="1" applyFill="1" applyBorder="1" applyAlignment="1" applyProtection="1">
      <alignment horizontal="right" vertical="center"/>
      <protection hidden="1"/>
    </xf>
    <xf numFmtId="167" fontId="70" fillId="0" borderId="0" xfId="0" applyNumberFormat="1" applyFont="1" applyFill="1" applyBorder="1" applyAlignment="1" applyProtection="1">
      <alignment horizontal="right" vertical="center"/>
      <protection hidden="1"/>
    </xf>
    <xf numFmtId="167" fontId="70" fillId="0" borderId="0" xfId="0" applyNumberFormat="1" applyFont="1" applyFill="1" applyBorder="1" applyAlignment="1" applyProtection="1">
      <alignment horizontal="right" vertical="center" indent="1"/>
      <protection hidden="1"/>
    </xf>
    <xf numFmtId="167" fontId="28" fillId="0" borderId="0" xfId="0" applyNumberFormat="1" applyFont="1" applyFill="1" applyBorder="1" applyAlignment="1" applyProtection="1">
      <alignment horizontal="right" vertical="center" indent="1"/>
      <protection hidden="1"/>
    </xf>
    <xf numFmtId="167" fontId="21" fillId="0" borderId="3" xfId="0" applyNumberFormat="1" applyFont="1" applyFill="1" applyBorder="1" applyAlignment="1" applyProtection="1">
      <alignment horizontal="right" vertical="center" indent="3"/>
      <protection hidden="1"/>
    </xf>
    <xf numFmtId="167" fontId="21" fillId="0" borderId="3" xfId="0" applyNumberFormat="1" applyFont="1" applyFill="1" applyBorder="1" applyAlignment="1" applyProtection="1">
      <alignment horizontal="right" vertical="center" indent="5"/>
      <protection hidden="1"/>
    </xf>
    <xf numFmtId="167" fontId="21" fillId="0" borderId="46" xfId="0" applyNumberFormat="1" applyFont="1" applyFill="1" applyBorder="1" applyAlignment="1" applyProtection="1">
      <alignment horizontal="right" vertical="center" indent="5"/>
      <protection hidden="1"/>
    </xf>
    <xf numFmtId="168" fontId="0" fillId="0" borderId="27" xfId="0" applyNumberFormat="1" applyFill="1" applyBorder="1" applyAlignment="1" applyProtection="1">
      <protection hidden="1"/>
    </xf>
    <xf numFmtId="0" fontId="0" fillId="0" borderId="27" xfId="0" applyFill="1" applyBorder="1" applyAlignment="1">
      <alignment horizontal="center" vertical="center" wrapText="1"/>
    </xf>
    <xf numFmtId="0" fontId="8" fillId="0" borderId="0" xfId="0" applyFont="1" applyBorder="1"/>
    <xf numFmtId="167" fontId="48" fillId="0" borderId="46" xfId="0" applyNumberFormat="1" applyFont="1" applyFill="1" applyBorder="1" applyAlignment="1" applyProtection="1">
      <protection hidden="1"/>
    </xf>
    <xf numFmtId="167" fontId="48" fillId="0" borderId="46" xfId="0" applyNumberFormat="1" applyFont="1" applyFill="1" applyBorder="1" applyAlignment="1">
      <alignment horizontal="center" vertical="center" wrapText="1"/>
    </xf>
    <xf numFmtId="167" fontId="21" fillId="0" borderId="0" xfId="0" applyNumberFormat="1" applyFont="1" applyFill="1" applyBorder="1" applyAlignment="1" applyProtection="1">
      <alignment horizontal="left" vertical="center" wrapText="1"/>
      <protection hidden="1"/>
    </xf>
    <xf numFmtId="167" fontId="21" fillId="0" borderId="1" xfId="0" applyNumberFormat="1" applyFont="1" applyFill="1" applyBorder="1" applyAlignment="1" applyProtection="1">
      <alignment horizontal="left" vertical="center" wrapText="1"/>
      <protection hidden="1"/>
    </xf>
    <xf numFmtId="0" fontId="0" fillId="0" borderId="0" xfId="0" applyFont="1"/>
    <xf numFmtId="0" fontId="8" fillId="0" borderId="0" xfId="0" applyFont="1"/>
    <xf numFmtId="0" fontId="0" fillId="0" borderId="0" xfId="0" applyFont="1" applyAlignment="1">
      <alignment wrapText="1"/>
    </xf>
    <xf numFmtId="0" fontId="0" fillId="0" borderId="0" xfId="0" applyFont="1" applyFill="1"/>
    <xf numFmtId="0" fontId="84" fillId="0" borderId="0" xfId="0" applyFont="1" applyBorder="1" applyAlignment="1" applyProtection="1">
      <alignment horizontal="center" vertical="center" wrapText="1"/>
      <protection hidden="1"/>
    </xf>
    <xf numFmtId="37" fontId="39" fillId="0" borderId="14" xfId="0" applyNumberFormat="1" applyFont="1" applyFill="1" applyBorder="1" applyAlignment="1" applyProtection="1">
      <alignment vertical="center"/>
      <protection locked="0"/>
    </xf>
    <xf numFmtId="37" fontId="39" fillId="0" borderId="46" xfId="0" applyNumberFormat="1" applyFont="1" applyFill="1" applyBorder="1" applyAlignment="1" applyProtection="1">
      <alignment vertical="center"/>
      <protection locked="0"/>
    </xf>
    <xf numFmtId="37" fontId="39" fillId="0" borderId="12" xfId="0" applyNumberFormat="1" applyFont="1" applyFill="1" applyBorder="1" applyAlignment="1" applyProtection="1">
      <alignment vertical="center"/>
      <protection locked="0"/>
    </xf>
    <xf numFmtId="37" fontId="86" fillId="0" borderId="27" xfId="0" applyNumberFormat="1" applyFont="1" applyFill="1" applyBorder="1" applyAlignment="1" applyProtection="1">
      <alignment vertical="center"/>
      <protection locked="0"/>
    </xf>
    <xf numFmtId="168" fontId="78" fillId="0" borderId="0" xfId="0" applyNumberFormat="1" applyFont="1" applyFill="1" applyBorder="1" applyAlignment="1" applyProtection="1">
      <alignment horizontal="center" vertical="center" wrapText="1"/>
      <protection hidden="1"/>
    </xf>
    <xf numFmtId="0" fontId="17" fillId="0" borderId="2" xfId="0" applyFont="1" applyFill="1" applyBorder="1" applyAlignment="1" applyProtection="1">
      <alignment horizontal="left" vertical="center"/>
      <protection hidden="1"/>
    </xf>
    <xf numFmtId="0" fontId="17" fillId="0" borderId="56" xfId="0" applyFont="1" applyFill="1" applyBorder="1" applyAlignment="1" applyProtection="1">
      <alignment horizontal="left" vertical="center"/>
      <protection hidden="1"/>
    </xf>
    <xf numFmtId="0" fontId="80" fillId="0" borderId="32" xfId="0" applyFont="1" applyFill="1" applyBorder="1" applyAlignment="1" applyProtection="1">
      <alignment horizontal="left" vertical="center"/>
      <protection hidden="1"/>
    </xf>
    <xf numFmtId="0" fontId="80" fillId="0" borderId="36" xfId="0" applyFont="1" applyFill="1" applyBorder="1" applyAlignment="1" applyProtection="1">
      <alignment horizontal="left" vertical="center"/>
      <protection hidden="1"/>
    </xf>
    <xf numFmtId="0" fontId="0" fillId="0" borderId="36" xfId="0" applyBorder="1" applyProtection="1">
      <protection hidden="1"/>
    </xf>
    <xf numFmtId="0" fontId="0" fillId="0" borderId="36" xfId="0" applyBorder="1" applyAlignment="1" applyProtection="1">
      <alignment wrapText="1"/>
      <protection hidden="1"/>
    </xf>
    <xf numFmtId="0" fontId="0" fillId="0" borderId="37" xfId="0" applyBorder="1" applyAlignment="1" applyProtection="1">
      <alignment wrapText="1"/>
      <protection hidden="1"/>
    </xf>
    <xf numFmtId="0" fontId="80" fillId="0" borderId="8" xfId="0" applyFont="1" applyFill="1" applyBorder="1" applyAlignment="1" applyProtection="1">
      <alignment horizontal="left" vertical="center"/>
      <protection hidden="1"/>
    </xf>
    <xf numFmtId="0" fontId="80" fillId="0" borderId="0" xfId="0" applyFont="1" applyFill="1" applyBorder="1" applyAlignment="1" applyProtection="1">
      <alignment horizontal="left" vertical="center"/>
      <protection hidden="1"/>
    </xf>
    <xf numFmtId="0" fontId="80" fillId="0" borderId="0" xfId="0" applyFont="1" applyFill="1" applyBorder="1" applyAlignment="1" applyProtection="1">
      <alignment horizontal="left" vertical="center" wrapText="1"/>
      <protection hidden="1"/>
    </xf>
    <xf numFmtId="2" fontId="79" fillId="0" borderId="0" xfId="0" applyNumberFormat="1" applyFont="1" applyFill="1" applyBorder="1" applyAlignment="1" applyProtection="1">
      <alignment horizontal="center" vertical="center" wrapText="1"/>
      <protection hidden="1"/>
    </xf>
    <xf numFmtId="2" fontId="79" fillId="0" borderId="9" xfId="0" applyNumberFormat="1" applyFont="1" applyFill="1" applyBorder="1" applyAlignment="1" applyProtection="1">
      <alignment horizontal="center" vertical="center" wrapText="1"/>
      <protection hidden="1"/>
    </xf>
    <xf numFmtId="0" fontId="80" fillId="0" borderId="29" xfId="0" applyFont="1" applyFill="1" applyBorder="1" applyAlignment="1" applyProtection="1">
      <alignment horizontal="left" vertical="center"/>
      <protection hidden="1"/>
    </xf>
    <xf numFmtId="0" fontId="80" fillId="0" borderId="1" xfId="0" applyFont="1" applyFill="1" applyBorder="1" applyAlignment="1" applyProtection="1">
      <alignment horizontal="left" vertical="center"/>
      <protection hidden="1"/>
    </xf>
    <xf numFmtId="0" fontId="80" fillId="0" borderId="1" xfId="0" applyFont="1" applyFill="1" applyBorder="1" applyAlignment="1" applyProtection="1">
      <alignment horizontal="left" vertical="center" wrapText="1"/>
      <protection hidden="1"/>
    </xf>
    <xf numFmtId="2" fontId="79" fillId="0" borderId="1" xfId="0" applyNumberFormat="1" applyFont="1" applyFill="1" applyBorder="1" applyAlignment="1" applyProtection="1">
      <alignment horizontal="center" vertical="center" wrapText="1"/>
      <protection hidden="1"/>
    </xf>
    <xf numFmtId="2" fontId="79" fillId="0" borderId="40" xfId="0" applyNumberFormat="1" applyFont="1" applyFill="1" applyBorder="1" applyAlignment="1" applyProtection="1">
      <alignment horizontal="center" vertical="center" wrapText="1"/>
      <protection hidden="1"/>
    </xf>
    <xf numFmtId="0" fontId="17" fillId="0" borderId="8" xfId="0" applyFont="1" applyFill="1" applyBorder="1" applyAlignment="1" applyProtection="1">
      <alignment horizontal="left" vertical="center"/>
      <protection hidden="1"/>
    </xf>
    <xf numFmtId="167" fontId="22" fillId="0" borderId="31" xfId="0" applyNumberFormat="1" applyFont="1" applyFill="1" applyBorder="1" applyAlignment="1" applyProtection="1">
      <alignment horizontal="center" vertical="center" wrapText="1"/>
      <protection hidden="1"/>
    </xf>
    <xf numFmtId="0" fontId="18" fillId="0" borderId="8" xfId="0" applyFont="1" applyFill="1" applyBorder="1" applyAlignment="1" applyProtection="1">
      <alignment horizontal="left" vertical="center"/>
      <protection hidden="1"/>
    </xf>
    <xf numFmtId="167" fontId="67" fillId="0" borderId="31" xfId="0" applyNumberFormat="1" applyFont="1" applyFill="1" applyBorder="1" applyAlignment="1" applyProtection="1">
      <alignment horizontal="center" vertical="center" wrapText="1"/>
      <protection hidden="1"/>
    </xf>
    <xf numFmtId="0" fontId="12" fillId="0" borderId="8" xfId="0" applyFont="1" applyFill="1" applyBorder="1" applyAlignment="1" applyProtection="1">
      <alignment horizontal="left" vertical="center"/>
      <protection hidden="1"/>
    </xf>
    <xf numFmtId="0" fontId="20" fillId="0" borderId="0" xfId="0" applyFont="1" applyBorder="1" applyProtection="1">
      <protection hidden="1"/>
    </xf>
    <xf numFmtId="0" fontId="34" fillId="0" borderId="0" xfId="0" applyFont="1" applyFill="1"/>
    <xf numFmtId="0" fontId="21" fillId="0" borderId="0" xfId="0" applyFont="1" applyFill="1" applyAlignment="1">
      <alignment vertical="center"/>
    </xf>
    <xf numFmtId="37" fontId="87" fillId="0" borderId="34" xfId="0" applyNumberFormat="1" applyFont="1" applyFill="1" applyBorder="1" applyAlignment="1" applyProtection="1">
      <alignment vertical="center"/>
      <protection locked="0"/>
    </xf>
    <xf numFmtId="37" fontId="39" fillId="0" borderId="55" xfId="0" applyNumberFormat="1" applyFont="1" applyFill="1" applyBorder="1" applyAlignment="1" applyProtection="1">
      <alignment vertical="center"/>
      <protection locked="0"/>
    </xf>
    <xf numFmtId="37" fontId="39" fillId="0" borderId="54" xfId="0" applyNumberFormat="1" applyFont="1" applyFill="1" applyBorder="1" applyAlignment="1" applyProtection="1">
      <alignment vertical="center"/>
      <protection locked="0"/>
    </xf>
    <xf numFmtId="0" fontId="21" fillId="0" borderId="0" xfId="0" applyFont="1" applyFill="1"/>
    <xf numFmtId="0" fontId="28" fillId="0" borderId="0" xfId="0" applyFont="1" applyFill="1" applyAlignment="1">
      <alignment vertical="center"/>
    </xf>
    <xf numFmtId="37" fontId="86" fillId="0" borderId="49" xfId="0" applyNumberFormat="1" applyFont="1" applyFill="1" applyBorder="1" applyAlignment="1" applyProtection="1">
      <alignment vertical="center"/>
      <protection locked="0"/>
    </xf>
    <xf numFmtId="37" fontId="39" fillId="0" borderId="60" xfId="0" applyNumberFormat="1" applyFont="1" applyFill="1" applyBorder="1" applyAlignment="1" applyProtection="1">
      <alignment vertical="center"/>
      <protection locked="0"/>
    </xf>
    <xf numFmtId="37" fontId="39" fillId="0" borderId="62" xfId="0" applyNumberFormat="1" applyFont="1" applyFill="1" applyBorder="1" applyAlignment="1" applyProtection="1">
      <alignment vertical="center"/>
      <protection locked="0"/>
    </xf>
    <xf numFmtId="170" fontId="45" fillId="8" borderId="48" xfId="0" applyNumberFormat="1" applyFont="1" applyFill="1" applyBorder="1" applyAlignment="1" applyProtection="1">
      <alignment vertical="center"/>
      <protection hidden="1"/>
    </xf>
    <xf numFmtId="37" fontId="86" fillId="0" borderId="63" xfId="0" applyNumberFormat="1" applyFont="1" applyFill="1" applyBorder="1" applyAlignment="1" applyProtection="1">
      <alignment vertical="center"/>
      <protection locked="0"/>
    </xf>
    <xf numFmtId="10" fontId="45" fillId="18" borderId="4" xfId="0" applyNumberFormat="1" applyFont="1" applyFill="1" applyBorder="1" applyAlignment="1">
      <alignment horizontal="right" vertical="center"/>
    </xf>
    <xf numFmtId="0" fontId="45" fillId="18" borderId="40" xfId="0" applyFont="1" applyFill="1" applyBorder="1" applyAlignment="1">
      <alignment horizontal="center" vertical="center"/>
    </xf>
    <xf numFmtId="10" fontId="45" fillId="0" borderId="40" xfId="0" applyNumberFormat="1" applyFont="1" applyBorder="1" applyAlignment="1">
      <alignment horizontal="right" vertical="center"/>
    </xf>
    <xf numFmtId="0" fontId="45" fillId="18" borderId="41" xfId="0" applyFont="1" applyFill="1" applyBorder="1" applyAlignment="1">
      <alignment vertical="center" wrapText="1"/>
    </xf>
    <xf numFmtId="0" fontId="13" fillId="0" borderId="8" xfId="0" applyFont="1" applyBorder="1" applyAlignment="1">
      <alignment horizontal="left" indent="10"/>
    </xf>
    <xf numFmtId="37" fontId="21" fillId="0" borderId="54" xfId="21" applyNumberFormat="1" applyFont="1" applyBorder="1" applyAlignment="1" applyProtection="1">
      <alignment horizontal="right" indent="1"/>
      <protection locked="0"/>
    </xf>
    <xf numFmtId="168" fontId="78" fillId="0" borderId="0" xfId="0" applyNumberFormat="1" applyFont="1" applyFill="1" applyBorder="1" applyAlignment="1" applyProtection="1">
      <alignment horizontal="center" vertical="center" wrapText="1"/>
      <protection hidden="1"/>
    </xf>
    <xf numFmtId="7" fontId="17" fillId="22" borderId="0" xfId="5" applyNumberFormat="1" applyFill="1"/>
    <xf numFmtId="5" fontId="17" fillId="22" borderId="0" xfId="5" applyNumberFormat="1" applyFill="1"/>
    <xf numFmtId="7" fontId="17" fillId="22" borderId="0" xfId="5" applyNumberFormat="1" applyFont="1" applyFill="1"/>
    <xf numFmtId="5" fontId="17" fillId="22" borderId="0" xfId="5" applyNumberFormat="1" applyFont="1" applyFill="1"/>
    <xf numFmtId="37" fontId="17" fillId="17" borderId="18" xfId="5" applyNumberFormat="1" applyFont="1" applyFill="1" applyBorder="1" applyAlignment="1" applyProtection="1">
      <protection hidden="1"/>
    </xf>
    <xf numFmtId="7" fontId="17" fillId="17" borderId="18" xfId="5" applyNumberFormat="1" applyFont="1" applyFill="1" applyBorder="1" applyAlignment="1" applyProtection="1">
      <protection hidden="1"/>
    </xf>
    <xf numFmtId="9" fontId="0" fillId="11" borderId="18" xfId="9" applyFont="1" applyFill="1" applyBorder="1" applyAlignment="1" applyProtection="1">
      <protection hidden="1"/>
    </xf>
    <xf numFmtId="37" fontId="0" fillId="17" borderId="18" xfId="1" applyNumberFormat="1" applyFont="1" applyFill="1" applyBorder="1" applyAlignment="1" applyProtection="1">
      <protection hidden="1"/>
    </xf>
    <xf numFmtId="170" fontId="17" fillId="17" borderId="18" xfId="5" applyNumberFormat="1" applyFill="1" applyBorder="1" applyAlignment="1" applyProtection="1">
      <protection hidden="1"/>
    </xf>
    <xf numFmtId="37" fontId="17" fillId="17" borderId="18" xfId="5" applyNumberFormat="1" applyFill="1" applyBorder="1" applyAlignment="1" applyProtection="1">
      <protection hidden="1"/>
    </xf>
    <xf numFmtId="0" fontId="34" fillId="0" borderId="0" xfId="0" applyFont="1" applyAlignment="1">
      <alignment horizontal="justify" vertical="center"/>
    </xf>
    <xf numFmtId="0" fontId="92" fillId="0" borderId="0" xfId="22" applyFont="1" applyFill="1"/>
    <xf numFmtId="49" fontId="92" fillId="0" borderId="0" xfId="22" applyNumberFormat="1" applyFont="1" applyFill="1"/>
    <xf numFmtId="0" fontId="48" fillId="0" borderId="0" xfId="0" applyFont="1"/>
    <xf numFmtId="49" fontId="94" fillId="0" borderId="0" xfId="22" applyNumberFormat="1" applyFont="1" applyFill="1"/>
    <xf numFmtId="167" fontId="48" fillId="0" borderId="0" xfId="0" applyNumberFormat="1" applyFont="1"/>
    <xf numFmtId="168" fontId="48" fillId="0" borderId="0" xfId="0" applyNumberFormat="1" applyFont="1"/>
    <xf numFmtId="9" fontId="0" fillId="0" borderId="0" xfId="0" applyNumberFormat="1"/>
    <xf numFmtId="0" fontId="4" fillId="0" borderId="0" xfId="0" applyFont="1" applyFill="1" applyBorder="1"/>
    <xf numFmtId="37" fontId="0" fillId="0" borderId="0" xfId="0" applyNumberFormat="1" applyBorder="1"/>
    <xf numFmtId="0" fontId="8" fillId="0" borderId="0" xfId="0" applyFont="1" applyAlignment="1">
      <alignment wrapText="1"/>
    </xf>
    <xf numFmtId="0" fontId="39" fillId="0" borderId="52" xfId="0" applyFont="1" applyBorder="1" applyAlignment="1" applyProtection="1">
      <alignment horizontal="center" vertical="center"/>
      <protection locked="0"/>
    </xf>
    <xf numFmtId="37" fontId="45" fillId="0" borderId="53" xfId="0" applyNumberFormat="1" applyFont="1" applyBorder="1" applyAlignment="1" applyProtection="1">
      <alignment vertical="center"/>
      <protection locked="0"/>
    </xf>
    <xf numFmtId="170" fontId="45" fillId="0" borderId="53" xfId="0" applyNumberFormat="1" applyFont="1" applyBorder="1" applyAlignment="1" applyProtection="1">
      <alignment vertical="center"/>
      <protection locked="0"/>
    </xf>
    <xf numFmtId="37" fontId="45" fillId="0" borderId="54" xfId="0" applyNumberFormat="1" applyFont="1" applyBorder="1" applyAlignment="1" applyProtection="1">
      <alignment vertical="center"/>
      <protection locked="0"/>
    </xf>
    <xf numFmtId="0" fontId="39" fillId="0" borderId="10" xfId="0" applyFont="1" applyBorder="1" applyAlignment="1" applyProtection="1">
      <alignment horizontal="center" vertical="center"/>
      <protection locked="0"/>
    </xf>
    <xf numFmtId="37" fontId="45" fillId="0" borderId="18" xfId="0" applyNumberFormat="1" applyFont="1" applyBorder="1" applyAlignment="1" applyProtection="1">
      <alignment vertical="center"/>
      <protection locked="0"/>
    </xf>
    <xf numFmtId="170" fontId="45" fillId="0" borderId="18" xfId="0" applyNumberFormat="1" applyFont="1" applyBorder="1" applyAlignment="1" applyProtection="1">
      <alignment vertical="center"/>
      <protection locked="0"/>
    </xf>
    <xf numFmtId="37" fontId="45" fillId="0" borderId="55" xfId="0" applyNumberFormat="1" applyFont="1" applyBorder="1" applyAlignment="1" applyProtection="1">
      <alignment vertical="center"/>
      <protection locked="0"/>
    </xf>
    <xf numFmtId="0" fontId="39" fillId="0" borderId="50" xfId="0" applyFont="1" applyBorder="1" applyAlignment="1" applyProtection="1">
      <alignment horizontal="center" vertical="center"/>
      <protection locked="0"/>
    </xf>
    <xf numFmtId="37" fontId="45" fillId="0" borderId="39" xfId="0" applyNumberFormat="1" applyFont="1" applyBorder="1" applyAlignment="1" applyProtection="1">
      <alignment vertical="center"/>
      <protection locked="0"/>
    </xf>
    <xf numFmtId="170" fontId="45" fillId="0" borderId="39" xfId="0" applyNumberFormat="1" applyFont="1" applyBorder="1" applyAlignment="1" applyProtection="1">
      <alignment vertical="center"/>
      <protection locked="0"/>
    </xf>
    <xf numFmtId="37" fontId="45" fillId="0" borderId="49" xfId="0" applyNumberFormat="1" applyFont="1" applyBorder="1" applyAlignment="1" applyProtection="1">
      <alignment vertical="center"/>
      <protection locked="0"/>
    </xf>
    <xf numFmtId="0" fontId="37" fillId="0" borderId="52" xfId="0" applyFont="1" applyBorder="1" applyAlignment="1" applyProtection="1">
      <alignment horizontal="center" vertical="center"/>
      <protection hidden="1"/>
    </xf>
    <xf numFmtId="0" fontId="37" fillId="0" borderId="62" xfId="0" applyFont="1" applyBorder="1" applyAlignment="1" applyProtection="1">
      <alignment horizontal="center" vertical="center"/>
      <protection hidden="1"/>
    </xf>
    <xf numFmtId="0" fontId="37" fillId="0" borderId="63" xfId="0" applyFont="1" applyBorder="1" applyAlignment="1" applyProtection="1">
      <alignment horizontal="center" vertical="center"/>
      <protection hidden="1"/>
    </xf>
    <xf numFmtId="0" fontId="88" fillId="0" borderId="0" xfId="0" applyFont="1" applyAlignment="1">
      <alignment vertical="center" wrapText="1"/>
    </xf>
    <xf numFmtId="0" fontId="88" fillId="0" borderId="0" xfId="0" applyFont="1" applyAlignment="1">
      <alignment horizontal="left" vertical="center" wrapText="1"/>
    </xf>
    <xf numFmtId="0" fontId="26" fillId="0" borderId="0" xfId="0" applyFont="1" applyAlignment="1">
      <alignment horizontal="left" vertical="center" wrapText="1"/>
    </xf>
    <xf numFmtId="0" fontId="89" fillId="0" borderId="0" xfId="0" applyFont="1" applyAlignment="1">
      <alignment horizontal="left" vertical="center" wrapText="1"/>
    </xf>
    <xf numFmtId="0" fontId="45" fillId="18" borderId="83" xfId="0" applyFont="1" applyFill="1" applyBorder="1" applyAlignment="1">
      <alignment vertical="center" wrapText="1"/>
    </xf>
    <xf numFmtId="0" fontId="0" fillId="0" borderId="0" xfId="0" quotePrefix="1"/>
    <xf numFmtId="9" fontId="17" fillId="0" borderId="83" xfId="12" applyNumberFormat="1" applyFont="1" applyBorder="1" applyAlignment="1" applyProtection="1">
      <alignment horizontal="center" vertical="center"/>
      <protection locked="0"/>
    </xf>
    <xf numFmtId="0" fontId="21" fillId="0" borderId="0" xfId="0" applyFont="1" applyBorder="1"/>
    <xf numFmtId="0" fontId="21" fillId="0" borderId="0" xfId="0" applyFont="1" applyFill="1" applyBorder="1" applyAlignment="1">
      <alignment vertical="center"/>
    </xf>
    <xf numFmtId="0" fontId="21" fillId="0" borderId="9" xfId="0" applyFont="1" applyBorder="1"/>
    <xf numFmtId="0" fontId="21" fillId="0" borderId="9" xfId="0" applyFont="1" applyBorder="1" applyAlignment="1">
      <alignment vertical="center"/>
    </xf>
    <xf numFmtId="0" fontId="42" fillId="0" borderId="8" xfId="11" applyFont="1" applyBorder="1" applyAlignment="1" applyProtection="1">
      <alignment horizontal="right"/>
    </xf>
    <xf numFmtId="0" fontId="21" fillId="0" borderId="8" xfId="0" applyFont="1" applyBorder="1"/>
    <xf numFmtId="0" fontId="21" fillId="0" borderId="9" xfId="0" applyFont="1" applyFill="1" applyBorder="1"/>
    <xf numFmtId="0" fontId="17" fillId="0" borderId="60"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21" fillId="0" borderId="8" xfId="0" applyFont="1" applyFill="1" applyBorder="1"/>
    <xf numFmtId="0" fontId="21" fillId="0" borderId="8" xfId="0" applyFont="1" applyFill="1" applyBorder="1" applyAlignment="1">
      <alignment vertical="center"/>
    </xf>
    <xf numFmtId="168" fontId="17" fillId="0" borderId="48" xfId="0" applyNumberFormat="1" applyFont="1" applyFill="1" applyBorder="1" applyAlignment="1" applyProtection="1">
      <alignment horizontal="center" vertical="center" wrapText="1"/>
      <protection locked="0"/>
    </xf>
    <xf numFmtId="0" fontId="21" fillId="0" borderId="64"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50" xfId="0" applyFont="1" applyBorder="1" applyAlignment="1" applyProtection="1">
      <alignment horizontal="left" vertical="top" wrapText="1"/>
      <protection locked="0"/>
    </xf>
    <xf numFmtId="0" fontId="21" fillId="0" borderId="55" xfId="0" applyFont="1" applyBorder="1" applyAlignment="1" applyProtection="1">
      <alignment horizontal="left" vertical="top" wrapText="1"/>
      <protection locked="0"/>
    </xf>
    <xf numFmtId="0" fontId="0" fillId="0" borderId="0" xfId="0" applyFont="1" applyFill="1" applyAlignment="1">
      <alignment wrapText="1"/>
    </xf>
    <xf numFmtId="0" fontId="34" fillId="0" borderId="0" xfId="0" applyFont="1" applyFill="1" applyAlignment="1">
      <alignment wrapText="1"/>
    </xf>
    <xf numFmtId="0" fontId="34" fillId="0" borderId="0" xfId="0" applyFont="1" applyFill="1" applyAlignment="1"/>
    <xf numFmtId="0" fontId="34" fillId="0" borderId="0" xfId="0" applyFont="1" applyFill="1" applyAlignment="1">
      <alignment vertical="top"/>
    </xf>
    <xf numFmtId="0" fontId="8" fillId="0" borderId="0" xfId="0" applyFont="1" applyFill="1"/>
    <xf numFmtId="0" fontId="0" fillId="0" borderId="0" xfId="0" applyFill="1" applyBorder="1" applyAlignment="1">
      <alignment horizontal="left" indent="1"/>
    </xf>
    <xf numFmtId="0" fontId="0" fillId="0" borderId="0" xfId="0" applyFill="1" applyAlignment="1">
      <alignment horizontal="left" indent="1"/>
    </xf>
    <xf numFmtId="0" fontId="83" fillId="0" borderId="0" xfId="0" applyFont="1" applyFill="1"/>
    <xf numFmtId="0" fontId="84" fillId="0" borderId="0" xfId="0" applyFont="1" applyFill="1" applyBorder="1" applyAlignment="1" applyProtection="1">
      <alignment horizontal="center" vertical="center" wrapText="1"/>
      <protection hidden="1"/>
    </xf>
    <xf numFmtId="0" fontId="26" fillId="0" borderId="0" xfId="0" applyFont="1" applyFill="1"/>
    <xf numFmtId="0" fontId="0" fillId="0" borderId="0" xfId="14" applyFont="1" applyFill="1"/>
    <xf numFmtId="0" fontId="9" fillId="0" borderId="0" xfId="14" applyFont="1" applyFill="1" applyAlignment="1">
      <alignment horizontal="center"/>
    </xf>
    <xf numFmtId="0" fontId="9" fillId="0" borderId="0" xfId="14" applyFont="1" applyFill="1" applyAlignment="1">
      <alignment horizontal="left"/>
    </xf>
    <xf numFmtId="174" fontId="0" fillId="0" borderId="0" xfId="17" applyNumberFormat="1" applyFont="1" applyFill="1"/>
    <xf numFmtId="0" fontId="6" fillId="0" borderId="0" xfId="0" applyFont="1" applyFill="1" applyBorder="1"/>
    <xf numFmtId="0" fontId="41" fillId="0" borderId="0" xfId="0" applyFont="1" applyFill="1" applyBorder="1" applyAlignment="1">
      <alignment vertical="center"/>
    </xf>
    <xf numFmtId="0" fontId="28" fillId="0" borderId="0" xfId="0" applyFont="1" applyFill="1" applyBorder="1" applyAlignment="1">
      <alignment horizontal="left" vertical="center" indent="1"/>
    </xf>
    <xf numFmtId="0" fontId="28" fillId="0" borderId="0" xfId="0" applyFont="1" applyFill="1" applyBorder="1" applyAlignment="1">
      <alignment horizontal="center" vertical="center"/>
    </xf>
    <xf numFmtId="0" fontId="21" fillId="0" borderId="0" xfId="0" applyFont="1" applyFill="1" applyBorder="1" applyAlignment="1">
      <alignment horizontal="left" vertical="center" indent="2"/>
    </xf>
    <xf numFmtId="0" fontId="21" fillId="0" borderId="0" xfId="0" applyFont="1" applyFill="1" applyBorder="1" applyAlignment="1" applyProtection="1">
      <alignment horizontal="right" vertical="center"/>
      <protection locked="0"/>
    </xf>
    <xf numFmtId="0" fontId="28" fillId="0" borderId="0" xfId="0" applyFont="1" applyFill="1" applyBorder="1" applyAlignment="1">
      <alignment vertical="center" wrapText="1"/>
    </xf>
    <xf numFmtId="0" fontId="21" fillId="0" borderId="38" xfId="0" applyFont="1" applyBorder="1" applyAlignment="1" applyProtection="1">
      <alignment horizontal="left" vertical="top" wrapText="1"/>
      <protection locked="0"/>
    </xf>
    <xf numFmtId="0" fontId="21" fillId="0" borderId="54" xfId="0" applyFont="1" applyBorder="1" applyAlignment="1" applyProtection="1">
      <alignment horizontal="left" vertical="top" wrapText="1"/>
      <protection locked="0"/>
    </xf>
    <xf numFmtId="0" fontId="21" fillId="0" borderId="29" xfId="0" applyFont="1" applyFill="1" applyBorder="1"/>
    <xf numFmtId="0" fontId="21" fillId="0" borderId="1" xfId="0" applyFont="1" applyFill="1" applyBorder="1"/>
    <xf numFmtId="0" fontId="21" fillId="0" borderId="40" xfId="0" applyFont="1" applyFill="1" applyBorder="1"/>
    <xf numFmtId="0" fontId="21" fillId="0" borderId="0" xfId="0" applyFont="1" applyFill="1" applyBorder="1" applyAlignment="1" applyProtection="1">
      <alignment wrapText="1"/>
      <protection locked="0"/>
    </xf>
    <xf numFmtId="167" fontId="21" fillId="0" borderId="0" xfId="0" applyNumberFormat="1" applyFont="1" applyFill="1" applyBorder="1" applyAlignment="1" applyProtection="1">
      <alignment horizontal="right" vertical="center" indent="1"/>
      <protection locked="0"/>
    </xf>
    <xf numFmtId="0" fontId="71" fillId="0" borderId="0" xfId="14" applyFont="1" applyBorder="1"/>
    <xf numFmtId="0" fontId="21" fillId="0" borderId="26" xfId="0" applyFont="1" applyBorder="1" applyAlignment="1" applyProtection="1">
      <alignment horizontal="left" vertical="top" wrapText="1"/>
      <protection locked="0"/>
    </xf>
    <xf numFmtId="0" fontId="12" fillId="0" borderId="0" xfId="0" applyFont="1" applyFill="1" applyBorder="1" applyAlignment="1">
      <alignment vertical="center"/>
    </xf>
    <xf numFmtId="0" fontId="17" fillId="0" borderId="0" xfId="0" applyFont="1" applyFill="1" applyBorder="1" applyAlignment="1" applyProtection="1">
      <alignment horizontal="left" vertical="center" indent="1"/>
      <protection locked="0"/>
    </xf>
    <xf numFmtId="0" fontId="13" fillId="0" borderId="0" xfId="0" applyFont="1" applyFill="1" applyBorder="1" applyAlignment="1" applyProtection="1">
      <alignment horizontal="left" indent="1"/>
      <protection locked="0"/>
    </xf>
    <xf numFmtId="0" fontId="28" fillId="0" borderId="0" xfId="0" applyFont="1" applyFill="1" applyBorder="1" applyAlignment="1">
      <alignment vertical="center"/>
    </xf>
    <xf numFmtId="0" fontId="21" fillId="0" borderId="32" xfId="0" applyFont="1" applyFill="1" applyBorder="1"/>
    <xf numFmtId="0" fontId="21" fillId="0" borderId="36" xfId="0" applyFont="1" applyFill="1" applyBorder="1"/>
    <xf numFmtId="0" fontId="21" fillId="0" borderId="37" xfId="0" applyFont="1" applyFill="1" applyBorder="1"/>
    <xf numFmtId="0" fontId="28" fillId="0" borderId="9" xfId="0" applyFont="1" applyFill="1" applyBorder="1" applyAlignment="1">
      <alignment vertical="center"/>
    </xf>
    <xf numFmtId="0" fontId="21" fillId="0" borderId="0" xfId="0" applyFont="1" applyFill="1" applyBorder="1" applyAlignment="1">
      <alignment horizontal="center"/>
    </xf>
    <xf numFmtId="0" fontId="3"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9" xfId="0" applyFont="1" applyFill="1" applyBorder="1" applyAlignment="1">
      <alignment horizontal="left" vertical="center" wrapText="1"/>
    </xf>
    <xf numFmtId="0" fontId="21" fillId="0" borderId="13" xfId="0" applyFont="1" applyBorder="1" applyAlignment="1" applyProtection="1">
      <alignment horizontal="left" vertical="top" wrapText="1"/>
      <protection locked="0"/>
    </xf>
    <xf numFmtId="0" fontId="0" fillId="0" borderId="0" xfId="0" applyAlignment="1">
      <alignment vertical="top"/>
    </xf>
    <xf numFmtId="0" fontId="21" fillId="16" borderId="0" xfId="0" applyFont="1" applyFill="1" applyBorder="1" applyAlignment="1">
      <alignment vertical="center" wrapText="1"/>
    </xf>
    <xf numFmtId="0" fontId="21" fillId="16" borderId="0" xfId="0" applyFont="1" applyFill="1" applyBorder="1" applyAlignment="1">
      <alignment vertical="center"/>
    </xf>
    <xf numFmtId="0" fontId="21" fillId="0" borderId="8" xfId="0" applyFont="1" applyBorder="1" applyAlignment="1" applyProtection="1">
      <alignment horizontal="left" vertical="top"/>
      <protection locked="0"/>
    </xf>
    <xf numFmtId="0" fontId="21" fillId="0" borderId="0" xfId="0" applyFont="1" applyBorder="1" applyAlignment="1" applyProtection="1">
      <alignment horizontal="left" vertical="top"/>
      <protection locked="0"/>
    </xf>
    <xf numFmtId="0" fontId="21" fillId="0" borderId="9" xfId="0" applyFont="1" applyBorder="1" applyAlignment="1" applyProtection="1">
      <alignment horizontal="left" vertical="top"/>
      <protection locked="0"/>
    </xf>
    <xf numFmtId="0" fontId="21" fillId="0" borderId="10" xfId="0" applyFont="1" applyBorder="1" applyAlignment="1" applyProtection="1">
      <alignment horizontal="left" vertical="top" wrapText="1"/>
      <protection locked="0"/>
    </xf>
    <xf numFmtId="0" fontId="0" fillId="0" borderId="0" xfId="0" applyFill="1" applyAlignment="1">
      <alignment vertical="top"/>
    </xf>
    <xf numFmtId="0" fontId="88" fillId="0" borderId="0" xfId="0" applyFont="1" applyAlignment="1">
      <alignment vertical="top"/>
    </xf>
    <xf numFmtId="0" fontId="8" fillId="0" borderId="0" xfId="0" applyFont="1" applyAlignment="1">
      <alignment vertical="top"/>
    </xf>
    <xf numFmtId="0" fontId="88" fillId="0" borderId="0" xfId="0" applyFont="1" applyAlignment="1">
      <alignment horizontal="left" vertical="top"/>
    </xf>
    <xf numFmtId="0" fontId="96" fillId="0" borderId="8" xfId="11" applyFont="1" applyBorder="1" applyAlignment="1" applyProtection="1">
      <alignment vertical="center"/>
      <protection hidden="1"/>
    </xf>
    <xf numFmtId="0" fontId="96" fillId="0" borderId="0" xfId="11" applyFont="1" applyBorder="1" applyAlignment="1" applyProtection="1">
      <alignment vertical="center"/>
      <protection hidden="1"/>
    </xf>
    <xf numFmtId="0" fontId="56" fillId="0" borderId="1" xfId="13" applyFont="1" applyBorder="1" applyAlignment="1" applyProtection="1">
      <alignment vertical="center"/>
      <protection hidden="1"/>
    </xf>
    <xf numFmtId="0" fontId="17" fillId="0" borderId="40" xfId="5" applyFont="1" applyBorder="1" applyAlignment="1" applyProtection="1">
      <alignment vertical="center"/>
      <protection hidden="1"/>
    </xf>
    <xf numFmtId="0" fontId="17" fillId="0" borderId="0" xfId="5" applyFont="1" applyBorder="1" applyAlignment="1" applyProtection="1">
      <alignment horizontal="center" vertical="center"/>
      <protection hidden="1"/>
    </xf>
    <xf numFmtId="0" fontId="21" fillId="0" borderId="9" xfId="0" applyFont="1" applyFill="1" applyBorder="1" applyAlignment="1">
      <alignment horizontal="left" vertical="top" wrapText="1"/>
    </xf>
    <xf numFmtId="0" fontId="70" fillId="0" borderId="9"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0" xfId="0" applyFont="1" applyFill="1" applyBorder="1" applyAlignment="1">
      <alignment vertical="top"/>
    </xf>
    <xf numFmtId="0" fontId="2" fillId="0" borderId="9" xfId="0" applyFont="1" applyBorder="1"/>
    <xf numFmtId="0" fontId="2" fillId="0" borderId="8" xfId="0" applyFont="1" applyBorder="1"/>
    <xf numFmtId="0" fontId="2" fillId="0" borderId="0" xfId="0" applyFont="1" applyBorder="1" applyAlignment="1">
      <alignment horizontal="left" vertical="center"/>
    </xf>
    <xf numFmtId="0" fontId="2" fillId="0" borderId="0" xfId="0" applyFont="1" applyBorder="1"/>
    <xf numFmtId="0" fontId="2" fillId="0" borderId="0" xfId="0" applyFont="1" applyFill="1" applyBorder="1"/>
    <xf numFmtId="0" fontId="2" fillId="0" borderId="9" xfId="0" applyFont="1" applyFill="1" applyBorder="1"/>
    <xf numFmtId="0" fontId="2" fillId="0" borderId="8" xfId="0" applyFont="1" applyBorder="1" applyAlignment="1">
      <alignment vertical="top"/>
    </xf>
    <xf numFmtId="0" fontId="2" fillId="0" borderId="9" xfId="0" applyFont="1" applyFill="1" applyBorder="1" applyAlignment="1">
      <alignment horizontal="left" vertical="top" wrapText="1"/>
    </xf>
    <xf numFmtId="0" fontId="2" fillId="0" borderId="9" xfId="0" applyFont="1" applyFill="1" applyBorder="1" applyAlignment="1">
      <alignment horizontal="left" vertical="center" wrapText="1"/>
    </xf>
    <xf numFmtId="0" fontId="2" fillId="0" borderId="8" xfId="0" applyFont="1" applyFill="1" applyBorder="1"/>
    <xf numFmtId="0" fontId="2" fillId="0" borderId="0" xfId="0" applyFont="1" applyAlignment="1">
      <alignment vertical="center"/>
    </xf>
    <xf numFmtId="0" fontId="21" fillId="0" borderId="0" xfId="0" applyFont="1" applyAlignment="1">
      <alignment vertical="top"/>
    </xf>
    <xf numFmtId="0" fontId="36" fillId="0" borderId="0" xfId="0" quotePrefix="1" applyFont="1" applyAlignment="1">
      <alignment vertical="top"/>
    </xf>
    <xf numFmtId="0" fontId="21" fillId="0" borderId="0" xfId="0" applyFont="1" applyAlignment="1">
      <alignment horizontal="left" vertical="top" wrapText="1"/>
    </xf>
    <xf numFmtId="0" fontId="21" fillId="0" borderId="9" xfId="0" applyFont="1" applyBorder="1" applyAlignment="1">
      <alignment horizontal="left" vertical="top" wrapText="1"/>
    </xf>
    <xf numFmtId="0" fontId="21" fillId="0" borderId="0" xfId="0" applyFont="1" applyAlignment="1">
      <alignment horizontal="right" vertical="top" wrapText="1"/>
    </xf>
    <xf numFmtId="0" fontId="21" fillId="0" borderId="0" xfId="0" applyFont="1" applyAlignment="1">
      <alignment vertical="top" wrapText="1"/>
    </xf>
    <xf numFmtId="0" fontId="17" fillId="0" borderId="0" xfId="5" applyFont="1" applyFill="1" applyAlignment="1" applyProtection="1">
      <alignment vertical="center"/>
    </xf>
    <xf numFmtId="0" fontId="21" fillId="0" borderId="0" xfId="0" quotePrefix="1" applyFont="1" applyAlignment="1">
      <alignment vertical="top"/>
    </xf>
    <xf numFmtId="0" fontId="97" fillId="24" borderId="3" xfId="0" applyFont="1" applyFill="1" applyBorder="1"/>
    <xf numFmtId="0" fontId="97" fillId="24" borderId="4" xfId="0" applyFont="1" applyFill="1" applyBorder="1"/>
    <xf numFmtId="0" fontId="97" fillId="24" borderId="2" xfId="0" applyFont="1" applyFill="1" applyBorder="1"/>
    <xf numFmtId="0" fontId="98" fillId="24" borderId="3" xfId="0" applyFont="1" applyFill="1" applyBorder="1" applyAlignment="1">
      <alignment vertical="center"/>
    </xf>
    <xf numFmtId="0" fontId="101" fillId="24" borderId="3" xfId="0" applyFont="1" applyFill="1" applyBorder="1" applyAlignment="1">
      <alignment vertical="center"/>
    </xf>
    <xf numFmtId="0" fontId="102" fillId="24" borderId="3" xfId="0" applyFont="1" applyFill="1" applyBorder="1"/>
    <xf numFmtId="0" fontId="102" fillId="24" borderId="4" xfId="0" applyFont="1" applyFill="1" applyBorder="1"/>
    <xf numFmtId="0" fontId="103" fillId="0" borderId="0" xfId="0" applyFont="1" applyAlignment="1">
      <alignment vertical="center"/>
    </xf>
    <xf numFmtId="0" fontId="103" fillId="0" borderId="0" xfId="0" applyFont="1" applyFill="1" applyBorder="1" applyAlignment="1">
      <alignment horizontal="left" vertical="top" wrapText="1"/>
    </xf>
    <xf numFmtId="0" fontId="103" fillId="0" borderId="0" xfId="0" applyFont="1" applyFill="1" applyBorder="1" applyAlignment="1">
      <alignment vertical="top"/>
    </xf>
    <xf numFmtId="0" fontId="21" fillId="0" borderId="0" xfId="0" applyFont="1" applyFill="1" applyBorder="1" applyAlignment="1">
      <alignment vertical="top" wrapText="1"/>
    </xf>
    <xf numFmtId="0" fontId="103" fillId="0" borderId="0" xfId="0" quotePrefix="1" applyFont="1" applyAlignment="1">
      <alignment vertical="top"/>
    </xf>
    <xf numFmtId="0" fontId="19" fillId="0" borderId="0" xfId="0" applyFont="1" applyAlignment="1">
      <alignment vertical="top"/>
    </xf>
    <xf numFmtId="0" fontId="36" fillId="0" borderId="0" xfId="0" applyFont="1" applyFill="1" applyBorder="1" applyAlignment="1">
      <alignment horizontal="left" vertical="top" wrapText="1"/>
    </xf>
    <xf numFmtId="0" fontId="2" fillId="0" borderId="0" xfId="0" applyFont="1"/>
    <xf numFmtId="0" fontId="36" fillId="0" borderId="0" xfId="0" applyFont="1" applyFill="1" applyBorder="1" applyAlignment="1">
      <alignment vertical="top"/>
    </xf>
    <xf numFmtId="0" fontId="105" fillId="23" borderId="32" xfId="0" applyFont="1" applyFill="1" applyBorder="1" applyAlignment="1" applyProtection="1">
      <alignment horizontal="left" vertical="center"/>
      <protection hidden="1"/>
    </xf>
    <xf numFmtId="0" fontId="105" fillId="23" borderId="36" xfId="0" applyFont="1" applyFill="1" applyBorder="1" applyAlignment="1" applyProtection="1">
      <alignment horizontal="left" vertical="center"/>
      <protection hidden="1"/>
    </xf>
    <xf numFmtId="0" fontId="105" fillId="23" borderId="37" xfId="0" applyFont="1" applyFill="1" applyBorder="1" applyAlignment="1" applyProtection="1">
      <alignment horizontal="left" vertical="center"/>
      <protection hidden="1"/>
    </xf>
    <xf numFmtId="0" fontId="105" fillId="23" borderId="29" xfId="0" applyFont="1" applyFill="1" applyBorder="1" applyAlignment="1" applyProtection="1">
      <alignment horizontal="left" vertical="center" indent="2"/>
      <protection hidden="1"/>
    </xf>
    <xf numFmtId="0" fontId="105" fillId="23" borderId="1" xfId="0" applyFont="1" applyFill="1" applyBorder="1" applyAlignment="1" applyProtection="1">
      <alignment horizontal="left" vertical="center" indent="2"/>
      <protection hidden="1"/>
    </xf>
    <xf numFmtId="0" fontId="105" fillId="23" borderId="40" xfId="0" applyFont="1" applyFill="1" applyBorder="1" applyAlignment="1" applyProtection="1">
      <alignment horizontal="left" vertical="center" indent="2"/>
      <protection hidden="1"/>
    </xf>
    <xf numFmtId="0" fontId="113" fillId="0" borderId="0" xfId="0" applyFont="1" applyBorder="1" applyAlignment="1" applyProtection="1">
      <alignment horizontal="left" indent="2"/>
      <protection hidden="1"/>
    </xf>
    <xf numFmtId="0" fontId="12" fillId="21" borderId="10" xfId="0" applyFont="1" applyFill="1" applyBorder="1"/>
    <xf numFmtId="0" fontId="12" fillId="21" borderId="5" xfId="0" applyFont="1" applyFill="1" applyBorder="1"/>
    <xf numFmtId="0" fontId="12" fillId="21" borderId="15" xfId="0" applyFont="1" applyFill="1" applyBorder="1"/>
    <xf numFmtId="0" fontId="12" fillId="21" borderId="17" xfId="0" applyFont="1" applyFill="1" applyBorder="1"/>
    <xf numFmtId="0" fontId="12" fillId="21" borderId="0" xfId="0" applyFont="1" applyFill="1" applyBorder="1" applyAlignment="1">
      <alignment horizontal="left"/>
    </xf>
    <xf numFmtId="0" fontId="12" fillId="21" borderId="0" xfId="0" applyFont="1" applyFill="1" applyBorder="1" applyAlignment="1">
      <alignment horizontal="center"/>
    </xf>
    <xf numFmtId="0" fontId="12" fillId="21" borderId="16" xfId="0" applyFont="1" applyFill="1" applyBorder="1" applyAlignment="1">
      <alignment horizontal="left"/>
    </xf>
    <xf numFmtId="0" fontId="12" fillId="21" borderId="38" xfId="0" applyFont="1" applyFill="1" applyBorder="1"/>
    <xf numFmtId="0" fontId="12" fillId="21" borderId="6" xfId="0" applyFont="1" applyFill="1" applyBorder="1"/>
    <xf numFmtId="0" fontId="12" fillId="21" borderId="18" xfId="0" applyFont="1" applyFill="1" applyBorder="1" applyAlignment="1">
      <alignment horizontal="center"/>
    </xf>
    <xf numFmtId="0" fontId="12" fillId="21" borderId="27" xfId="0" applyFont="1" applyFill="1" applyBorder="1"/>
    <xf numFmtId="0" fontId="12" fillId="21" borderId="26" xfId="0" applyFont="1" applyFill="1" applyBorder="1"/>
    <xf numFmtId="0" fontId="12" fillId="21" borderId="17" xfId="0" applyFont="1" applyFill="1" applyBorder="1" applyProtection="1">
      <protection hidden="1"/>
    </xf>
    <xf numFmtId="0" fontId="12" fillId="21" borderId="17" xfId="0" applyFont="1" applyFill="1" applyBorder="1" applyAlignment="1">
      <alignment horizontal="left"/>
    </xf>
    <xf numFmtId="0" fontId="12" fillId="21" borderId="11" xfId="0" applyFont="1" applyFill="1" applyBorder="1"/>
    <xf numFmtId="0" fontId="12" fillId="21" borderId="12" xfId="0" applyFont="1" applyFill="1" applyBorder="1"/>
    <xf numFmtId="0" fontId="12" fillId="21" borderId="13" xfId="0" applyFont="1" applyFill="1" applyBorder="1"/>
    <xf numFmtId="0" fontId="12" fillId="21" borderId="16" xfId="0" applyFont="1" applyFill="1" applyBorder="1" applyAlignment="1" applyProtection="1">
      <alignment horizontal="left"/>
      <protection hidden="1"/>
    </xf>
    <xf numFmtId="0" fontId="12" fillId="21" borderId="8" xfId="0" applyFont="1" applyFill="1" applyBorder="1"/>
    <xf numFmtId="0" fontId="10" fillId="23" borderId="36" xfId="0" applyFont="1" applyFill="1" applyBorder="1" applyAlignment="1">
      <alignment horizontal="left" vertical="center"/>
    </xf>
    <xf numFmtId="0" fontId="10" fillId="23" borderId="36" xfId="0" applyFont="1" applyFill="1" applyBorder="1" applyAlignment="1">
      <alignment horizontal="center" vertical="center"/>
    </xf>
    <xf numFmtId="0" fontId="44" fillId="23" borderId="37" xfId="0" applyFont="1" applyFill="1" applyBorder="1" applyAlignment="1">
      <alignment horizontal="right" vertical="top"/>
    </xf>
    <xf numFmtId="0" fontId="10" fillId="23" borderId="36" xfId="0" applyFont="1" applyFill="1" applyBorder="1" applyAlignment="1" applyProtection="1">
      <alignment horizontal="left" vertical="center"/>
      <protection hidden="1"/>
    </xf>
    <xf numFmtId="0" fontId="10" fillId="23" borderId="36" xfId="0" applyFont="1" applyFill="1" applyBorder="1" applyAlignment="1" applyProtection="1">
      <alignment horizontal="center" vertical="center"/>
      <protection hidden="1"/>
    </xf>
    <xf numFmtId="0" fontId="21" fillId="21" borderId="11" xfId="0" applyFont="1" applyFill="1" applyBorder="1" applyAlignment="1" applyProtection="1">
      <alignment horizontal="left" vertical="center"/>
      <protection hidden="1"/>
    </xf>
    <xf numFmtId="0" fontId="21" fillId="21" borderId="12" xfId="0" applyFont="1" applyFill="1" applyBorder="1" applyAlignment="1" applyProtection="1">
      <alignment horizontal="center" vertical="center"/>
      <protection hidden="1"/>
    </xf>
    <xf numFmtId="166" fontId="21" fillId="21" borderId="13" xfId="0" applyNumberFormat="1" applyFont="1" applyFill="1" applyBorder="1" applyAlignment="1" applyProtection="1">
      <alignment horizontal="center" vertical="center"/>
      <protection hidden="1"/>
    </xf>
    <xf numFmtId="0" fontId="21" fillId="21" borderId="18" xfId="0" applyFont="1" applyFill="1" applyBorder="1" applyAlignment="1" applyProtection="1">
      <alignment horizontal="left" vertical="center"/>
      <protection hidden="1"/>
    </xf>
    <xf numFmtId="0" fontId="21" fillId="21" borderId="11" xfId="0" applyFont="1" applyFill="1" applyBorder="1" applyAlignment="1" applyProtection="1">
      <alignment horizontal="center" vertical="center"/>
      <protection locked="0"/>
    </xf>
    <xf numFmtId="0" fontId="21" fillId="21" borderId="13" xfId="0" applyFont="1" applyFill="1" applyBorder="1" applyAlignment="1" applyProtection="1">
      <alignment horizontal="center" vertical="center"/>
      <protection locked="0"/>
    </xf>
    <xf numFmtId="0" fontId="25" fillId="21" borderId="2" xfId="0" applyFont="1" applyFill="1" applyBorder="1" applyAlignment="1">
      <alignment horizontal="left" vertical="center" wrapText="1"/>
    </xf>
    <xf numFmtId="0" fontId="40" fillId="21" borderId="54" xfId="0" applyFont="1" applyFill="1" applyBorder="1" applyAlignment="1">
      <alignment horizontal="centerContinuous" vertical="center"/>
    </xf>
    <xf numFmtId="0" fontId="40" fillId="21" borderId="42" xfId="0" applyFont="1" applyFill="1" applyBorder="1" applyAlignment="1">
      <alignment horizontal="center" vertical="center" wrapText="1"/>
    </xf>
    <xf numFmtId="0" fontId="40" fillId="21" borderId="41" xfId="0" applyFont="1" applyFill="1" applyBorder="1" applyAlignment="1">
      <alignment horizontal="center" vertical="center" wrapText="1"/>
    </xf>
    <xf numFmtId="0" fontId="40" fillId="21" borderId="65" xfId="0" applyFont="1" applyFill="1" applyBorder="1" applyAlignment="1">
      <alignment horizontal="center" vertical="center" wrapText="1"/>
    </xf>
    <xf numFmtId="0" fontId="40" fillId="21" borderId="86" xfId="0" applyFont="1" applyFill="1" applyBorder="1" applyAlignment="1">
      <alignment horizontal="center" vertical="center" wrapText="1"/>
    </xf>
    <xf numFmtId="0" fontId="11" fillId="21" borderId="83" xfId="0" applyFont="1" applyFill="1" applyBorder="1" applyAlignment="1">
      <alignment horizontal="left" vertical="center" wrapText="1"/>
    </xf>
    <xf numFmtId="37" fontId="38" fillId="0" borderId="65" xfId="0" applyNumberFormat="1" applyFont="1" applyBorder="1" applyAlignment="1" applyProtection="1">
      <alignment vertical="center"/>
      <protection hidden="1"/>
    </xf>
    <xf numFmtId="0" fontId="40" fillId="21" borderId="52" xfId="0" applyFont="1" applyFill="1" applyBorder="1" applyAlignment="1">
      <alignment horizontal="centerContinuous" vertical="center"/>
    </xf>
    <xf numFmtId="0" fontId="40" fillId="21" borderId="50" xfId="0" applyFont="1" applyFill="1" applyBorder="1" applyAlignment="1">
      <alignment horizontal="center" vertical="center" wrapText="1"/>
    </xf>
    <xf numFmtId="0" fontId="40" fillId="21" borderId="49" xfId="0" applyFont="1" applyFill="1" applyBorder="1" applyAlignment="1">
      <alignment horizontal="center" vertical="center" wrapText="1"/>
    </xf>
    <xf numFmtId="37" fontId="45" fillId="0" borderId="52" xfId="0" applyNumberFormat="1" applyFont="1" applyBorder="1" applyAlignment="1" applyProtection="1">
      <alignment vertical="center"/>
      <protection locked="0"/>
    </xf>
    <xf numFmtId="170" fontId="45" fillId="0" borderId="54" xfId="0" applyNumberFormat="1" applyFont="1" applyBorder="1" applyAlignment="1" applyProtection="1">
      <alignment vertical="center"/>
      <protection locked="0"/>
    </xf>
    <xf numFmtId="37" fontId="45" fillId="0" borderId="10" xfId="0" applyNumberFormat="1" applyFont="1" applyBorder="1" applyAlignment="1" applyProtection="1">
      <alignment vertical="center"/>
      <protection locked="0"/>
    </xf>
    <xf numFmtId="170" fontId="45" fillId="0" borderId="55" xfId="0" applyNumberFormat="1" applyFont="1" applyBorder="1" applyAlignment="1" applyProtection="1">
      <alignment vertical="center"/>
      <protection locked="0"/>
    </xf>
    <xf numFmtId="37" fontId="45" fillId="0" borderId="50" xfId="0" applyNumberFormat="1" applyFont="1" applyBorder="1" applyAlignment="1" applyProtection="1">
      <alignment vertical="center"/>
      <protection locked="0"/>
    </xf>
    <xf numFmtId="170" fontId="45" fillId="0" borderId="49" xfId="0" applyNumberFormat="1" applyFont="1" applyBorder="1" applyAlignment="1" applyProtection="1">
      <alignment vertical="center"/>
      <protection locked="0"/>
    </xf>
    <xf numFmtId="37" fontId="45" fillId="0" borderId="60" xfId="0" applyNumberFormat="1" applyFont="1" applyBorder="1" applyAlignment="1" applyProtection="1">
      <alignment vertical="center"/>
      <protection locked="0"/>
    </xf>
    <xf numFmtId="37" fontId="45" fillId="0" borderId="62" xfId="0" applyNumberFormat="1" applyFont="1" applyBorder="1" applyAlignment="1" applyProtection="1">
      <alignment vertical="center"/>
      <protection locked="0"/>
    </xf>
    <xf numFmtId="37" fontId="45" fillId="0" borderId="63" xfId="0" applyNumberFormat="1" applyFont="1" applyBorder="1" applyAlignment="1" applyProtection="1">
      <alignment vertical="center"/>
      <protection locked="0"/>
    </xf>
    <xf numFmtId="170" fontId="38" fillId="8" borderId="1" xfId="0" applyNumberFormat="1" applyFont="1" applyFill="1" applyBorder="1" applyAlignment="1">
      <alignment vertical="center"/>
    </xf>
    <xf numFmtId="37" fontId="38" fillId="0" borderId="82" xfId="0" applyNumberFormat="1" applyFont="1" applyBorder="1" applyAlignment="1" applyProtection="1">
      <alignment vertical="center"/>
      <protection hidden="1"/>
    </xf>
    <xf numFmtId="0" fontId="109" fillId="23" borderId="36" xfId="0" applyFont="1" applyFill="1" applyBorder="1" applyAlignment="1">
      <alignment horizontal="left" vertical="center"/>
    </xf>
    <xf numFmtId="0" fontId="109" fillId="23" borderId="36" xfId="0" applyFont="1" applyFill="1" applyBorder="1" applyAlignment="1">
      <alignment horizontal="center" vertical="center"/>
    </xf>
    <xf numFmtId="0" fontId="95" fillId="23" borderId="32" xfId="0" applyFont="1" applyFill="1" applyBorder="1" applyAlignment="1">
      <alignment horizontal="left" vertical="center"/>
    </xf>
    <xf numFmtId="0" fontId="95" fillId="23" borderId="36" xfId="0" applyFont="1" applyFill="1" applyBorder="1" applyAlignment="1">
      <alignment horizontal="left" vertical="center"/>
    </xf>
    <xf numFmtId="0" fontId="95" fillId="23" borderId="36" xfId="0" applyFont="1" applyFill="1" applyBorder="1" applyAlignment="1">
      <alignment horizontal="center" vertical="center"/>
    </xf>
    <xf numFmtId="0" fontId="95" fillId="23" borderId="37" xfId="0" applyFont="1" applyFill="1" applyBorder="1" applyAlignment="1">
      <alignment horizontal="right" vertical="top"/>
    </xf>
    <xf numFmtId="0" fontId="95" fillId="23" borderId="29" xfId="0" applyFont="1" applyFill="1" applyBorder="1" applyAlignment="1">
      <alignment horizontal="left" vertical="center"/>
    </xf>
    <xf numFmtId="0" fontId="95" fillId="23" borderId="1" xfId="0" applyFont="1" applyFill="1" applyBorder="1" applyAlignment="1">
      <alignment horizontal="left" vertical="center"/>
    </xf>
    <xf numFmtId="0" fontId="95" fillId="23" borderId="1" xfId="0" applyFont="1" applyFill="1" applyBorder="1" applyAlignment="1">
      <alignment horizontal="center" vertical="center"/>
    </xf>
    <xf numFmtId="0" fontId="95" fillId="23" borderId="40" xfId="0" applyFont="1" applyFill="1" applyBorder="1" applyAlignment="1">
      <alignment horizontal="right" vertical="top"/>
    </xf>
    <xf numFmtId="0" fontId="20" fillId="21" borderId="40" xfId="0" applyFont="1" applyFill="1" applyBorder="1" applyAlignment="1" applyProtection="1">
      <alignment vertical="top" wrapText="1"/>
      <protection hidden="1"/>
    </xf>
    <xf numFmtId="0" fontId="28" fillId="21" borderId="29" xfId="0" applyFont="1" applyFill="1" applyBorder="1" applyAlignment="1" applyProtection="1">
      <alignment horizontal="left" vertical="center"/>
      <protection locked="0"/>
    </xf>
    <xf numFmtId="0" fontId="21" fillId="21" borderId="35" xfId="0" applyFont="1" applyFill="1" applyBorder="1" applyAlignment="1" applyProtection="1">
      <alignment horizontal="left" vertical="center"/>
      <protection locked="0"/>
    </xf>
    <xf numFmtId="0" fontId="21" fillId="0" borderId="53" xfId="0" applyFont="1" applyBorder="1" applyAlignment="1" applyProtection="1">
      <alignment horizontal="left" vertical="center" wrapText="1"/>
      <protection locked="0"/>
    </xf>
    <xf numFmtId="0" fontId="20" fillId="21" borderId="37" xfId="0" applyFont="1" applyFill="1" applyBorder="1" applyAlignment="1" applyProtection="1">
      <alignment vertical="top" wrapText="1"/>
      <protection hidden="1"/>
    </xf>
    <xf numFmtId="0" fontId="21" fillId="0" borderId="39" xfId="0" applyFont="1" applyBorder="1" applyAlignment="1" applyProtection="1">
      <alignment horizontal="left" vertical="center" wrapText="1"/>
      <protection locked="0"/>
    </xf>
    <xf numFmtId="0" fontId="95" fillId="23" borderId="32" xfId="0" applyFont="1" applyFill="1" applyBorder="1" applyAlignment="1" applyProtection="1">
      <alignment horizontal="left" vertical="center"/>
      <protection hidden="1"/>
    </xf>
    <xf numFmtId="0" fontId="40" fillId="21" borderId="82" xfId="0" applyFont="1" applyFill="1" applyBorder="1" applyAlignment="1">
      <alignment horizontal="center" vertical="center" wrapText="1"/>
    </xf>
    <xf numFmtId="0" fontId="47" fillId="21" borderId="2" xfId="0" applyFont="1" applyFill="1" applyBorder="1" applyAlignment="1">
      <alignment horizontal="centerContinuous" vertical="center" wrapText="1"/>
    </xf>
    <xf numFmtId="0" fontId="40" fillId="21" borderId="3" xfId="0" applyFont="1" applyFill="1" applyBorder="1" applyAlignment="1">
      <alignment horizontal="centerContinuous" vertical="center" wrapText="1"/>
    </xf>
    <xf numFmtId="0" fontId="40" fillId="21" borderId="4" xfId="0" applyFont="1" applyFill="1" applyBorder="1" applyAlignment="1">
      <alignment horizontal="centerContinuous" vertical="center" wrapText="1"/>
    </xf>
    <xf numFmtId="0" fontId="122" fillId="23" borderId="0" xfId="0" quotePrefix="1" applyFont="1" applyFill="1" applyAlignment="1">
      <alignment horizontal="right" vertical="center"/>
    </xf>
    <xf numFmtId="0" fontId="122" fillId="23" borderId="0" xfId="0" quotePrefix="1" applyFont="1" applyFill="1" applyAlignment="1">
      <alignment horizontal="right" vertical="center" indent="1"/>
    </xf>
    <xf numFmtId="0" fontId="124" fillId="23" borderId="0" xfId="0" applyFont="1" applyFill="1" applyBorder="1"/>
    <xf numFmtId="0" fontId="98" fillId="23" borderId="0" xfId="0" applyFont="1" applyFill="1" applyBorder="1"/>
    <xf numFmtId="16" fontId="98" fillId="23" borderId="9" xfId="0" applyNumberFormat="1" applyFont="1" applyFill="1" applyBorder="1" applyAlignment="1">
      <alignment horizontal="right"/>
    </xf>
    <xf numFmtId="0" fontId="122" fillId="23" borderId="0" xfId="0" applyFont="1" applyFill="1" applyBorder="1"/>
    <xf numFmtId="0" fontId="126" fillId="23" borderId="0" xfId="0" applyFont="1" applyFill="1" applyBorder="1"/>
    <xf numFmtId="0" fontId="101" fillId="23" borderId="0" xfId="0" applyFont="1" applyFill="1" applyBorder="1"/>
    <xf numFmtId="0" fontId="127" fillId="0" borderId="0" xfId="0" applyFont="1"/>
    <xf numFmtId="0" fontId="126" fillId="23" borderId="36" xfId="0" applyFont="1" applyFill="1" applyBorder="1"/>
    <xf numFmtId="0" fontId="126" fillId="23" borderId="32" xfId="0" applyFont="1" applyFill="1" applyBorder="1"/>
    <xf numFmtId="0" fontId="126" fillId="23" borderId="36" xfId="0" applyFont="1" applyFill="1" applyBorder="1" applyAlignment="1">
      <alignment horizontal="right"/>
    </xf>
    <xf numFmtId="0" fontId="126" fillId="23" borderId="37" xfId="0" applyFont="1" applyFill="1" applyBorder="1" applyAlignment="1">
      <alignment horizontal="right"/>
    </xf>
    <xf numFmtId="0" fontId="124" fillId="23" borderId="32" xfId="0" applyFont="1" applyFill="1" applyBorder="1" applyAlignment="1">
      <alignment horizontal="right"/>
    </xf>
    <xf numFmtId="0" fontId="124" fillId="23" borderId="36" xfId="0" applyFont="1" applyFill="1" applyBorder="1" applyAlignment="1">
      <alignment horizontal="right"/>
    </xf>
    <xf numFmtId="0" fontId="124" fillId="23" borderId="37" xfId="0" applyFont="1" applyFill="1" applyBorder="1" applyAlignment="1">
      <alignment horizontal="right" vertical="top"/>
    </xf>
    <xf numFmtId="0" fontId="21" fillId="26" borderId="29" xfId="0" applyFont="1" applyFill="1" applyBorder="1"/>
    <xf numFmtId="0" fontId="21" fillId="26" borderId="1" xfId="0" applyFont="1" applyFill="1" applyBorder="1" applyAlignment="1">
      <alignment horizontal="right"/>
    </xf>
    <xf numFmtId="0" fontId="21" fillId="26" borderId="40" xfId="0" applyFont="1" applyFill="1" applyBorder="1" applyAlignment="1">
      <alignment vertical="center" wrapText="1"/>
    </xf>
    <xf numFmtId="0" fontId="41" fillId="26" borderId="56" xfId="0" applyFont="1" applyFill="1" applyBorder="1" applyAlignment="1">
      <alignment vertical="center"/>
    </xf>
    <xf numFmtId="0" fontId="21" fillId="26" borderId="37" xfId="0" applyFont="1" applyFill="1" applyBorder="1" applyAlignment="1">
      <alignment vertical="center" wrapText="1"/>
    </xf>
    <xf numFmtId="0" fontId="21" fillId="26" borderId="32" xfId="0" applyFont="1" applyFill="1" applyBorder="1" applyAlignment="1">
      <alignment vertical="center" wrapText="1"/>
    </xf>
    <xf numFmtId="0" fontId="36" fillId="26" borderId="8" xfId="0" applyFont="1" applyFill="1" applyBorder="1" applyAlignment="1">
      <alignment vertical="center" wrapText="1"/>
    </xf>
    <xf numFmtId="0" fontId="36" fillId="26" borderId="29" xfId="0" applyFont="1" applyFill="1" applyBorder="1" applyAlignment="1">
      <alignment vertical="center" wrapText="1"/>
    </xf>
    <xf numFmtId="0" fontId="28" fillId="26" borderId="2" xfId="0" applyFont="1" applyFill="1" applyBorder="1" applyAlignment="1">
      <alignment vertical="center"/>
    </xf>
    <xf numFmtId="3" fontId="0" fillId="26" borderId="18" xfId="17" applyNumberFormat="1" applyFont="1" applyFill="1" applyBorder="1" applyAlignment="1" applyProtection="1">
      <alignment horizontal="right" indent="1"/>
      <protection hidden="1"/>
    </xf>
    <xf numFmtId="3" fontId="7" fillId="26" borderId="18" xfId="14" applyNumberFormat="1" applyFill="1" applyBorder="1" applyAlignment="1" applyProtection="1">
      <alignment horizontal="right" indent="1"/>
      <protection hidden="1"/>
    </xf>
    <xf numFmtId="9" fontId="9" fillId="26" borderId="18" xfId="12" applyFont="1" applyFill="1" applyBorder="1" applyAlignment="1" applyProtection="1">
      <alignment horizontal="center"/>
      <protection hidden="1"/>
    </xf>
    <xf numFmtId="3" fontId="9" fillId="26" borderId="18" xfId="19" applyNumberFormat="1" applyFont="1" applyFill="1" applyBorder="1" applyAlignment="1" applyProtection="1">
      <alignment horizontal="right" indent="1"/>
      <protection hidden="1"/>
    </xf>
    <xf numFmtId="167" fontId="0" fillId="26" borderId="18" xfId="19" applyNumberFormat="1" applyFont="1" applyFill="1" applyBorder="1" applyAlignment="1" applyProtection="1">
      <alignment horizontal="right" indent="1"/>
      <protection hidden="1"/>
    </xf>
    <xf numFmtId="167" fontId="9" fillId="26" borderId="18" xfId="14" applyNumberFormat="1" applyFont="1" applyFill="1" applyBorder="1" applyAlignment="1" applyProtection="1">
      <alignment horizontal="right" indent="1"/>
      <protection hidden="1"/>
    </xf>
    <xf numFmtId="167" fontId="7" fillId="26" borderId="18" xfId="19" applyNumberFormat="1" applyFont="1" applyFill="1" applyBorder="1" applyAlignment="1" applyProtection="1">
      <alignment horizontal="right" indent="1"/>
      <protection hidden="1"/>
    </xf>
    <xf numFmtId="167" fontId="9" fillId="26" borderId="18" xfId="19" applyNumberFormat="1" applyFont="1" applyFill="1" applyBorder="1" applyAlignment="1" applyProtection="1">
      <alignment horizontal="right" indent="1"/>
      <protection hidden="1"/>
    </xf>
    <xf numFmtId="169" fontId="9" fillId="26" borderId="18" xfId="14" applyNumberFormat="1" applyFont="1" applyFill="1" applyBorder="1" applyAlignment="1" applyProtection="1">
      <alignment horizontal="center"/>
      <protection hidden="1"/>
    </xf>
    <xf numFmtId="37" fontId="0" fillId="0" borderId="0" xfId="19" applyNumberFormat="1" applyFont="1" applyFill="1" applyBorder="1" applyProtection="1">
      <protection hidden="1"/>
    </xf>
    <xf numFmtId="2" fontId="9" fillId="26" borderId="39" xfId="14" applyNumberFormat="1" applyFont="1" applyFill="1" applyBorder="1" applyAlignment="1" applyProtection="1">
      <alignment horizontal="center"/>
      <protection hidden="1"/>
    </xf>
    <xf numFmtId="0" fontId="7" fillId="0" borderId="22" xfId="14" applyFill="1" applyBorder="1" applyAlignment="1" applyProtection="1">
      <alignment horizontal="center"/>
      <protection locked="0"/>
    </xf>
    <xf numFmtId="16" fontId="122" fillId="0" borderId="9" xfId="0" applyNumberFormat="1" applyFont="1" applyFill="1" applyBorder="1" applyAlignment="1">
      <alignment horizontal="right" indent="3"/>
    </xf>
    <xf numFmtId="0" fontId="61" fillId="0" borderId="0" xfId="0" applyFont="1" applyFill="1" applyAlignment="1">
      <alignment vertical="center"/>
    </xf>
    <xf numFmtId="0" fontId="17" fillId="0" borderId="0" xfId="0" quotePrefix="1" applyFont="1" applyAlignment="1">
      <alignment vertical="top"/>
    </xf>
    <xf numFmtId="0" fontId="21" fillId="0" borderId="1" xfId="0" applyFont="1" applyBorder="1" applyAlignment="1">
      <alignment wrapText="1"/>
    </xf>
    <xf numFmtId="3" fontId="39" fillId="0" borderId="60" xfId="12" applyNumberFormat="1" applyFont="1" applyFill="1" applyBorder="1" applyAlignment="1" applyProtection="1">
      <alignment vertical="center"/>
      <protection locked="0"/>
    </xf>
    <xf numFmtId="3" fontId="39" fillId="0" borderId="62" xfId="12" applyNumberFormat="1" applyFont="1" applyFill="1" applyBorder="1" applyAlignment="1" applyProtection="1">
      <alignment vertical="center"/>
      <protection locked="0"/>
    </xf>
    <xf numFmtId="3" fontId="87" fillId="0" borderId="84" xfId="12" applyNumberFormat="1" applyFont="1" applyFill="1" applyBorder="1" applyAlignment="1" applyProtection="1">
      <alignment vertical="center"/>
      <protection locked="0"/>
    </xf>
    <xf numFmtId="37" fontId="21" fillId="0" borderId="39" xfId="21" applyNumberFormat="1" applyFont="1" applyBorder="1" applyAlignment="1" applyProtection="1">
      <alignment horizontal="right"/>
      <protection locked="0"/>
    </xf>
    <xf numFmtId="0" fontId="21" fillId="26" borderId="1" xfId="0" applyFont="1" applyFill="1" applyBorder="1" applyAlignment="1">
      <alignment vertical="center" wrapText="1"/>
    </xf>
    <xf numFmtId="0" fontId="21" fillId="26" borderId="4" xfId="0" applyFont="1" applyFill="1" applyBorder="1" applyAlignment="1"/>
    <xf numFmtId="0" fontId="2" fillId="0" borderId="0" xfId="0" applyFont="1" applyFill="1"/>
    <xf numFmtId="0" fontId="2" fillId="0" borderId="32" xfId="0" applyFont="1" applyBorder="1"/>
    <xf numFmtId="0" fontId="2" fillId="0" borderId="36" xfId="0" applyFont="1" applyBorder="1"/>
    <xf numFmtId="0" fontId="2" fillId="0" borderId="36" xfId="0" applyFont="1" applyFill="1" applyBorder="1"/>
    <xf numFmtId="0" fontId="2" fillId="0" borderId="37" xfId="0" applyFont="1" applyBorder="1"/>
    <xf numFmtId="0" fontId="2" fillId="0" borderId="32" xfId="0" applyFont="1" applyFill="1" applyBorder="1"/>
    <xf numFmtId="0" fontId="2" fillId="0" borderId="8" xfId="0" applyFont="1" applyBorder="1" applyAlignment="1">
      <alignment textRotation="255"/>
    </xf>
    <xf numFmtId="0" fontId="2" fillId="26" borderId="46" xfId="0" applyFont="1" applyFill="1" applyBorder="1" applyAlignment="1">
      <alignment vertical="center"/>
    </xf>
    <xf numFmtId="0" fontId="2" fillId="26" borderId="47" xfId="0" applyFont="1" applyFill="1" applyBorder="1"/>
    <xf numFmtId="0" fontId="2" fillId="0" borderId="0" xfId="0" applyFont="1" applyBorder="1" applyAlignment="1" applyProtection="1">
      <alignment vertical="center" wrapText="1"/>
      <protection locked="0"/>
    </xf>
    <xf numFmtId="0" fontId="2" fillId="26" borderId="1" xfId="0" applyFont="1" applyFill="1" applyBorder="1"/>
    <xf numFmtId="0" fontId="2" fillId="26" borderId="40" xfId="0" applyFont="1" applyFill="1" applyBorder="1" applyAlignment="1">
      <alignment vertical="center"/>
    </xf>
    <xf numFmtId="0" fontId="2" fillId="0" borderId="8" xfId="0" applyFont="1" applyFill="1" applyBorder="1" applyAlignment="1">
      <alignment vertical="center"/>
    </xf>
    <xf numFmtId="0" fontId="2" fillId="0" borderId="8" xfId="0" applyFont="1" applyBorder="1" applyAlignment="1">
      <alignment vertical="center"/>
    </xf>
    <xf numFmtId="0" fontId="2" fillId="26" borderId="12" xfId="0" applyFont="1" applyFill="1" applyBorder="1" applyAlignment="1">
      <alignment vertical="center"/>
    </xf>
    <xf numFmtId="0" fontId="2" fillId="0" borderId="0" xfId="0" applyFont="1" applyFill="1" applyBorder="1" applyAlignment="1">
      <alignment vertical="center"/>
    </xf>
    <xf numFmtId="0" fontId="2" fillId="0" borderId="9" xfId="0" applyFont="1" applyBorder="1" applyAlignment="1">
      <alignment vertical="center"/>
    </xf>
    <xf numFmtId="0" fontId="2" fillId="0" borderId="8" xfId="0" applyFont="1" applyFill="1" applyBorder="1" applyAlignment="1">
      <alignment horizontal="center" vertical="center"/>
    </xf>
    <xf numFmtId="0" fontId="2" fillId="0" borderId="0" xfId="0" applyFont="1" applyBorder="1" applyAlignment="1"/>
    <xf numFmtId="0" fontId="2" fillId="0" borderId="29" xfId="0" applyFont="1" applyFill="1" applyBorder="1"/>
    <xf numFmtId="0" fontId="2" fillId="0" borderId="1" xfId="0" applyFont="1" applyBorder="1"/>
    <xf numFmtId="0" fontId="2" fillId="0" borderId="40" xfId="0" applyFont="1" applyBorder="1"/>
    <xf numFmtId="0" fontId="2" fillId="0" borderId="29" xfId="0" applyFont="1" applyBorder="1"/>
    <xf numFmtId="0" fontId="2" fillId="0" borderId="1" xfId="0" applyFont="1" applyBorder="1" applyAlignment="1"/>
    <xf numFmtId="0" fontId="2" fillId="26" borderId="14" xfId="0" applyFont="1" applyFill="1" applyBorder="1" applyAlignment="1">
      <alignment vertical="center"/>
    </xf>
    <xf numFmtId="0" fontId="2" fillId="26" borderId="8" xfId="0" applyFont="1" applyFill="1" applyBorder="1" applyAlignment="1"/>
    <xf numFmtId="0" fontId="125" fillId="0" borderId="0" xfId="0" applyFont="1"/>
    <xf numFmtId="0" fontId="125" fillId="23" borderId="8" xfId="0" applyFont="1" applyFill="1" applyBorder="1"/>
    <xf numFmtId="0" fontId="125" fillId="0" borderId="8" xfId="0" applyFont="1" applyBorder="1"/>
    <xf numFmtId="0" fontId="21" fillId="0" borderId="0" xfId="0" applyFont="1" applyFill="1" applyBorder="1" applyAlignment="1">
      <alignment vertical="center"/>
    </xf>
    <xf numFmtId="169" fontId="21" fillId="0" borderId="0" xfId="0" applyNumberFormat="1" applyFont="1" applyFill="1" applyBorder="1" applyAlignment="1" applyProtection="1">
      <alignment vertical="center"/>
      <protection locked="0"/>
    </xf>
    <xf numFmtId="0" fontId="21" fillId="21" borderId="36" xfId="0" applyFont="1" applyFill="1" applyBorder="1" applyAlignment="1">
      <alignment vertical="center" wrapText="1"/>
    </xf>
    <xf numFmtId="0" fontId="21" fillId="21" borderId="0" xfId="0" applyFont="1" applyFill="1" applyBorder="1" applyAlignment="1">
      <alignment vertical="center" wrapText="1"/>
    </xf>
    <xf numFmtId="0" fontId="21" fillId="21" borderId="37" xfId="0" applyFont="1" applyFill="1" applyBorder="1" applyAlignment="1">
      <alignment vertical="center" wrapText="1"/>
    </xf>
    <xf numFmtId="0" fontId="21" fillId="26" borderId="35" xfId="0" applyFont="1" applyFill="1" applyBorder="1" applyAlignment="1">
      <alignment horizontal="left" indent="11"/>
    </xf>
    <xf numFmtId="0" fontId="21" fillId="21" borderId="36" xfId="0" applyFont="1" applyFill="1" applyBorder="1" applyAlignment="1">
      <alignment horizontal="left" vertical="center" wrapText="1" indent="11"/>
    </xf>
    <xf numFmtId="0" fontId="2" fillId="21" borderId="11" xfId="0" applyFont="1" applyFill="1" applyBorder="1" applyAlignment="1">
      <alignment vertical="center"/>
    </xf>
    <xf numFmtId="0" fontId="2" fillId="21" borderId="12" xfId="0" applyFont="1" applyFill="1" applyBorder="1" applyAlignment="1">
      <alignment vertical="center"/>
    </xf>
    <xf numFmtId="0" fontId="2" fillId="21" borderId="12" xfId="0" applyFont="1" applyFill="1" applyBorder="1"/>
    <xf numFmtId="0" fontId="2" fillId="21" borderId="14" xfId="0" applyFont="1" applyFill="1" applyBorder="1"/>
    <xf numFmtId="0" fontId="2" fillId="21" borderId="12" xfId="0" applyFont="1" applyFill="1" applyBorder="1" applyAlignment="1">
      <alignment horizontal="center"/>
    </xf>
    <xf numFmtId="0" fontId="2" fillId="21" borderId="14" xfId="0" applyFont="1" applyFill="1" applyBorder="1" applyAlignment="1">
      <alignment horizontal="center"/>
    </xf>
    <xf numFmtId="0" fontId="2" fillId="26" borderId="11" xfId="0" applyFont="1" applyFill="1" applyBorder="1" applyAlignment="1">
      <alignment horizontal="centerContinuous" vertical="center"/>
    </xf>
    <xf numFmtId="0" fontId="2" fillId="26" borderId="12" xfId="0" applyFont="1" applyFill="1" applyBorder="1" applyAlignment="1">
      <alignment horizontal="centerContinuous" vertical="center"/>
    </xf>
    <xf numFmtId="0" fontId="2" fillId="26" borderId="14" xfId="0" applyFont="1" applyFill="1" applyBorder="1" applyAlignment="1">
      <alignment horizontal="centerContinuous" vertical="center"/>
    </xf>
    <xf numFmtId="0" fontId="41" fillId="21" borderId="11" xfId="0" applyFont="1" applyFill="1" applyBorder="1" applyAlignment="1">
      <alignment vertical="center"/>
    </xf>
    <xf numFmtId="0" fontId="21" fillId="21" borderId="16" xfId="0" applyFont="1" applyFill="1" applyBorder="1" applyAlignment="1">
      <alignment vertical="center" wrapText="1"/>
    </xf>
    <xf numFmtId="0" fontId="2" fillId="21" borderId="34" xfId="0" applyFont="1" applyFill="1" applyBorder="1"/>
    <xf numFmtId="0" fontId="2" fillId="21" borderId="0" xfId="0" applyFont="1" applyFill="1" applyBorder="1"/>
    <xf numFmtId="0" fontId="2" fillId="21" borderId="44" xfId="0" applyFont="1" applyFill="1" applyBorder="1" applyAlignment="1" applyProtection="1">
      <alignment vertical="center" wrapText="1"/>
      <protection locked="0"/>
    </xf>
    <xf numFmtId="0" fontId="21" fillId="21" borderId="31" xfId="0" applyFont="1" applyFill="1" applyBorder="1" applyAlignment="1">
      <alignment horizontal="right"/>
    </xf>
    <xf numFmtId="0" fontId="21" fillId="21" borderId="0" xfId="0" applyFont="1" applyFill="1" applyBorder="1" applyAlignment="1">
      <alignment horizontal="left" vertical="center" wrapText="1"/>
    </xf>
    <xf numFmtId="0" fontId="41" fillId="21" borderId="87" xfId="0" applyFont="1" applyFill="1" applyBorder="1" applyAlignment="1">
      <alignment vertical="center"/>
    </xf>
    <xf numFmtId="0" fontId="21" fillId="21" borderId="32" xfId="0" applyFont="1" applyFill="1" applyBorder="1" applyAlignment="1">
      <alignment vertical="center"/>
    </xf>
    <xf numFmtId="37" fontId="21" fillId="0" borderId="59" xfId="21" applyNumberFormat="1" applyFont="1" applyBorder="1" applyAlignment="1" applyProtection="1">
      <alignment horizontal="right"/>
      <protection locked="0"/>
    </xf>
    <xf numFmtId="0" fontId="28" fillId="21" borderId="3" xfId="0" applyFont="1" applyFill="1" applyBorder="1" applyAlignment="1">
      <alignment vertical="center" wrapText="1"/>
    </xf>
    <xf numFmtId="0" fontId="2" fillId="21" borderId="4" xfId="0" applyFont="1" applyFill="1" applyBorder="1"/>
    <xf numFmtId="174" fontId="2" fillId="21" borderId="3" xfId="21" applyNumberFormat="1" applyFont="1" applyFill="1" applyBorder="1" applyProtection="1">
      <protection hidden="1"/>
    </xf>
    <xf numFmtId="0" fontId="21" fillId="0" borderId="64" xfId="0" applyFont="1" applyBorder="1" applyProtection="1">
      <protection locked="0"/>
    </xf>
    <xf numFmtId="0" fontId="21" fillId="0" borderId="10" xfId="0" applyFont="1" applyBorder="1" applyProtection="1">
      <protection locked="0"/>
    </xf>
    <xf numFmtId="0" fontId="28" fillId="0" borderId="50" xfId="0" applyFont="1" applyFill="1" applyBorder="1" applyAlignment="1" applyProtection="1">
      <alignment vertical="center" wrapText="1"/>
      <protection locked="0"/>
    </xf>
    <xf numFmtId="0" fontId="12" fillId="26" borderId="43" xfId="0" applyFont="1" applyFill="1" applyBorder="1" applyAlignment="1" applyProtection="1">
      <alignment vertical="center"/>
      <protection hidden="1"/>
    </xf>
    <xf numFmtId="0" fontId="28" fillId="26" borderId="43" xfId="0" applyFont="1" applyFill="1" applyBorder="1" applyAlignment="1" applyProtection="1">
      <alignment vertical="center" wrapText="1"/>
      <protection hidden="1"/>
    </xf>
    <xf numFmtId="0" fontId="12" fillId="26" borderId="36" xfId="0" applyFont="1" applyFill="1" applyBorder="1" applyAlignment="1" applyProtection="1">
      <alignment horizontal="centerContinuous" vertical="center"/>
      <protection hidden="1"/>
    </xf>
    <xf numFmtId="0" fontId="12" fillId="26" borderId="37" xfId="0" applyFont="1" applyFill="1" applyBorder="1" applyAlignment="1" applyProtection="1">
      <alignment horizontal="centerContinuous" vertical="center"/>
      <protection hidden="1"/>
    </xf>
    <xf numFmtId="0" fontId="12" fillId="26" borderId="50" xfId="0" applyFont="1" applyFill="1" applyBorder="1" applyAlignment="1" applyProtection="1">
      <alignment horizontal="left" vertical="center"/>
      <protection hidden="1"/>
    </xf>
    <xf numFmtId="0" fontId="12" fillId="26" borderId="25" xfId="0" applyFont="1" applyFill="1" applyBorder="1" applyAlignment="1" applyProtection="1">
      <alignment vertical="center"/>
      <protection hidden="1"/>
    </xf>
    <xf numFmtId="0" fontId="12" fillId="26" borderId="28" xfId="0" applyFont="1" applyFill="1" applyBorder="1" applyAlignment="1" applyProtection="1">
      <alignment vertical="center"/>
      <protection hidden="1"/>
    </xf>
    <xf numFmtId="0" fontId="28" fillId="21" borderId="50" xfId="0" applyFont="1" applyFill="1" applyBorder="1" applyAlignment="1" applyProtection="1">
      <alignment vertical="center" wrapText="1"/>
      <protection hidden="1"/>
    </xf>
    <xf numFmtId="0" fontId="28" fillId="26" borderId="2" xfId="0" applyFont="1" applyFill="1" applyBorder="1" applyAlignment="1" applyProtection="1">
      <alignment vertical="center" wrapText="1"/>
      <protection hidden="1"/>
    </xf>
    <xf numFmtId="0" fontId="28" fillId="26" borderId="2" xfId="0" applyFont="1" applyFill="1" applyBorder="1" applyAlignment="1" applyProtection="1">
      <alignment vertical="center"/>
      <protection hidden="1"/>
    </xf>
    <xf numFmtId="0" fontId="21" fillId="26" borderId="3" xfId="0" applyFont="1" applyFill="1" applyBorder="1" applyProtection="1">
      <protection hidden="1"/>
    </xf>
    <xf numFmtId="0" fontId="21" fillId="26" borderId="4" xfId="0" applyFont="1" applyFill="1" applyBorder="1" applyProtection="1">
      <protection hidden="1"/>
    </xf>
    <xf numFmtId="0" fontId="28" fillId="21" borderId="43" xfId="0" applyFont="1" applyFill="1" applyBorder="1" applyAlignment="1">
      <alignment horizontal="left"/>
    </xf>
    <xf numFmtId="0" fontId="126" fillId="23" borderId="8" xfId="0" applyFont="1" applyFill="1" applyBorder="1" applyAlignment="1" applyProtection="1">
      <alignment vertical="center"/>
      <protection hidden="1"/>
    </xf>
    <xf numFmtId="0" fontId="101" fillId="23" borderId="0" xfId="0" applyFont="1" applyFill="1" applyBorder="1" applyProtection="1">
      <protection hidden="1"/>
    </xf>
    <xf numFmtId="16" fontId="122" fillId="23" borderId="9" xfId="0" applyNumberFormat="1" applyFont="1" applyFill="1" applyBorder="1" applyAlignment="1" applyProtection="1">
      <alignment horizontal="right"/>
      <protection hidden="1"/>
    </xf>
    <xf numFmtId="0" fontId="101" fillId="24" borderId="12" xfId="0" applyFont="1" applyFill="1" applyBorder="1" applyAlignment="1" applyProtection="1">
      <alignment vertical="center"/>
      <protection hidden="1"/>
    </xf>
    <xf numFmtId="0" fontId="28" fillId="21" borderId="14" xfId="0" applyFont="1" applyFill="1" applyBorder="1" applyAlignment="1" applyProtection="1">
      <alignment vertical="center"/>
      <protection hidden="1"/>
    </xf>
    <xf numFmtId="0" fontId="28" fillId="21" borderId="6" xfId="0" applyFont="1" applyFill="1" applyBorder="1" applyAlignment="1" applyProtection="1">
      <alignment vertical="center"/>
      <protection hidden="1"/>
    </xf>
    <xf numFmtId="0" fontId="28" fillId="21" borderId="24" xfId="0" applyFont="1" applyFill="1" applyBorder="1" applyAlignment="1" applyProtection="1">
      <alignment vertical="center"/>
      <protection hidden="1"/>
    </xf>
    <xf numFmtId="0" fontId="28" fillId="21" borderId="12" xfId="0" applyFont="1" applyFill="1" applyBorder="1" applyAlignment="1" applyProtection="1">
      <alignment vertical="center"/>
      <protection hidden="1"/>
    </xf>
    <xf numFmtId="0" fontId="128" fillId="24" borderId="17" xfId="0" applyFont="1" applyFill="1" applyBorder="1" applyAlignment="1" applyProtection="1">
      <alignment vertical="center"/>
      <protection hidden="1"/>
    </xf>
    <xf numFmtId="0" fontId="101" fillId="24" borderId="13" xfId="0" applyFont="1" applyFill="1" applyBorder="1" applyAlignment="1" applyProtection="1">
      <alignment vertical="center"/>
      <protection hidden="1"/>
    </xf>
    <xf numFmtId="0" fontId="28" fillId="21" borderId="5" xfId="0" applyFont="1" applyFill="1" applyBorder="1" applyAlignment="1" applyProtection="1">
      <alignment horizontal="left" vertical="center" indent="1"/>
      <protection hidden="1"/>
    </xf>
    <xf numFmtId="0" fontId="28" fillId="21" borderId="17" xfId="0" applyFont="1" applyFill="1" applyBorder="1" applyAlignment="1" applyProtection="1">
      <alignment horizontal="left" vertical="center" indent="1"/>
      <protection hidden="1"/>
    </xf>
    <xf numFmtId="0" fontId="28" fillId="21" borderId="7" xfId="0" applyFont="1" applyFill="1" applyBorder="1" applyAlignment="1" applyProtection="1">
      <alignment vertical="center"/>
      <protection hidden="1"/>
    </xf>
    <xf numFmtId="0" fontId="28" fillId="0" borderId="8" xfId="0" applyFont="1" applyFill="1" applyBorder="1" applyAlignment="1">
      <alignment vertical="center"/>
    </xf>
    <xf numFmtId="0" fontId="108" fillId="26" borderId="2" xfId="0" applyFont="1" applyFill="1" applyBorder="1" applyAlignment="1" applyProtection="1">
      <alignment vertical="center"/>
      <protection hidden="1"/>
    </xf>
    <xf numFmtId="0" fontId="108" fillId="26" borderId="3" xfId="0" applyFont="1" applyFill="1" applyBorder="1" applyAlignment="1" applyProtection="1">
      <alignment vertical="center"/>
      <protection hidden="1"/>
    </xf>
    <xf numFmtId="0" fontId="108" fillId="26" borderId="51" xfId="0" applyFont="1" applyFill="1" applyBorder="1" applyAlignment="1" applyProtection="1">
      <alignment vertical="center"/>
      <protection hidden="1"/>
    </xf>
    <xf numFmtId="0" fontId="108" fillId="26" borderId="48" xfId="0" applyFont="1" applyFill="1" applyBorder="1" applyAlignment="1" applyProtection="1">
      <alignment horizontal="centerContinuous" vertical="center"/>
      <protection hidden="1"/>
    </xf>
    <xf numFmtId="0" fontId="108" fillId="26" borderId="51" xfId="0" applyFont="1" applyFill="1" applyBorder="1" applyAlignment="1" applyProtection="1">
      <alignment horizontal="centerContinuous" vertical="center"/>
      <protection hidden="1"/>
    </xf>
    <xf numFmtId="0" fontId="108" fillId="26" borderId="4" xfId="0" applyFont="1" applyFill="1" applyBorder="1" applyAlignment="1" applyProtection="1">
      <alignment horizontal="centerContinuous" vertical="center"/>
      <protection hidden="1"/>
    </xf>
    <xf numFmtId="169" fontId="2" fillId="0" borderId="59" xfId="0" applyNumberFormat="1" applyFont="1" applyBorder="1" applyAlignment="1" applyProtection="1">
      <alignment horizontal="center" vertical="center"/>
      <protection locked="0"/>
    </xf>
    <xf numFmtId="0" fontId="2" fillId="0" borderId="8" xfId="0" applyFont="1" applyFill="1" applyBorder="1" applyAlignment="1"/>
    <xf numFmtId="0" fontId="2" fillId="0" borderId="0" xfId="0" applyFont="1" applyFill="1" applyBorder="1" applyAlignment="1"/>
    <xf numFmtId="169" fontId="2" fillId="0" borderId="83" xfId="0" applyNumberFormat="1" applyFont="1" applyBorder="1" applyAlignment="1" applyProtection="1">
      <alignment horizontal="center" vertical="center"/>
      <protection locked="0"/>
    </xf>
    <xf numFmtId="174" fontId="2" fillId="0" borderId="0" xfId="17" applyNumberFormat="1" applyFont="1" applyFill="1" applyBorder="1" applyAlignment="1">
      <alignment wrapText="1"/>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108" fillId="0" borderId="0" xfId="0" applyFont="1" applyBorder="1" applyAlignment="1">
      <alignment horizontal="right"/>
    </xf>
    <xf numFmtId="0" fontId="108" fillId="0" borderId="0" xfId="0" applyFont="1"/>
    <xf numFmtId="0" fontId="35" fillId="26" borderId="43" xfId="0" applyFont="1" applyFill="1" applyBorder="1" applyAlignment="1">
      <alignment vertical="center"/>
    </xf>
    <xf numFmtId="0" fontId="41" fillId="21" borderId="59" xfId="0" applyFont="1" applyFill="1" applyBorder="1" applyAlignment="1">
      <alignment horizontal="left" vertical="center"/>
    </xf>
    <xf numFmtId="0" fontId="35" fillId="21" borderId="58" xfId="0" applyFont="1" applyFill="1" applyBorder="1" applyAlignment="1">
      <alignment horizontal="center"/>
    </xf>
    <xf numFmtId="37" fontId="45" fillId="21" borderId="83" xfId="0" applyNumberFormat="1" applyFont="1" applyFill="1" applyBorder="1" applyAlignment="1" applyProtection="1">
      <alignment vertical="center"/>
      <protection hidden="1"/>
    </xf>
    <xf numFmtId="37" fontId="45" fillId="21" borderId="51" xfId="0" applyNumberFormat="1" applyFont="1" applyFill="1" applyBorder="1" applyAlignment="1" applyProtection="1">
      <alignment vertical="center"/>
      <protection hidden="1"/>
    </xf>
    <xf numFmtId="37" fontId="45" fillId="21" borderId="41" xfId="0" applyNumberFormat="1" applyFont="1" applyFill="1" applyBorder="1" applyAlignment="1" applyProtection="1">
      <alignment vertical="center"/>
      <protection hidden="1"/>
    </xf>
    <xf numFmtId="37" fontId="45" fillId="21" borderId="30" xfId="0" applyNumberFormat="1" applyFont="1" applyFill="1" applyBorder="1" applyAlignment="1" applyProtection="1">
      <alignment vertical="center"/>
      <protection hidden="1"/>
    </xf>
    <xf numFmtId="37" fontId="45" fillId="21" borderId="59" xfId="0" applyNumberFormat="1" applyFont="1" applyFill="1" applyBorder="1" applyAlignment="1" applyProtection="1">
      <alignment vertical="center"/>
      <protection hidden="1"/>
    </xf>
    <xf numFmtId="37" fontId="39" fillId="0" borderId="61" xfId="0" applyNumberFormat="1" applyFont="1" applyFill="1" applyBorder="1" applyAlignment="1" applyProtection="1">
      <alignment vertical="center"/>
      <protection locked="0"/>
    </xf>
    <xf numFmtId="174" fontId="21" fillId="26" borderId="18" xfId="17" applyNumberFormat="1" applyFont="1" applyFill="1" applyBorder="1" applyAlignment="1" applyProtection="1">
      <alignment vertical="center"/>
      <protection hidden="1"/>
    </xf>
    <xf numFmtId="1" fontId="17" fillId="26" borderId="10" xfId="17" quotePrefix="1" applyNumberFormat="1" applyFont="1" applyFill="1" applyBorder="1" applyAlignment="1">
      <alignment vertical="center"/>
    </xf>
    <xf numFmtId="37" fontId="17" fillId="21" borderId="83" xfId="0" applyNumberFormat="1" applyFont="1" applyFill="1" applyBorder="1" applyAlignment="1" applyProtection="1">
      <alignment vertical="center"/>
      <protection hidden="1"/>
    </xf>
    <xf numFmtId="0" fontId="21" fillId="0" borderId="0" xfId="0" applyFont="1" applyFill="1" applyProtection="1">
      <protection hidden="1"/>
    </xf>
    <xf numFmtId="0" fontId="25" fillId="25" borderId="42" xfId="0" applyFont="1" applyFill="1" applyBorder="1" applyAlignment="1" applyProtection="1">
      <alignment horizontal="center" vertical="center" wrapText="1"/>
      <protection hidden="1"/>
    </xf>
    <xf numFmtId="0" fontId="25" fillId="25" borderId="26" xfId="0" applyFont="1" applyFill="1" applyBorder="1" applyAlignment="1" applyProtection="1">
      <alignment horizontal="center" vertical="center" wrapText="1"/>
      <protection hidden="1"/>
    </xf>
    <xf numFmtId="0" fontId="25" fillId="25" borderId="25" xfId="0" applyFont="1" applyFill="1" applyBorder="1" applyAlignment="1" applyProtection="1">
      <alignment horizontal="center" vertical="center" wrapText="1"/>
      <protection hidden="1"/>
    </xf>
    <xf numFmtId="0" fontId="25" fillId="25" borderId="41" xfId="0" applyFont="1" applyFill="1" applyBorder="1" applyAlignment="1" applyProtection="1">
      <alignment horizontal="center" vertical="center" wrapText="1"/>
      <protection hidden="1"/>
    </xf>
    <xf numFmtId="0" fontId="25" fillId="25" borderId="1" xfId="0" applyFont="1" applyFill="1" applyBorder="1" applyAlignment="1" applyProtection="1">
      <alignment horizontal="center" vertical="center" wrapText="1"/>
      <protection hidden="1"/>
    </xf>
    <xf numFmtId="0" fontId="25" fillId="25" borderId="82" xfId="0" applyFont="1" applyFill="1" applyBorder="1" applyAlignment="1" applyProtection="1">
      <alignment horizontal="center" vertical="center" wrapText="1"/>
      <protection hidden="1"/>
    </xf>
    <xf numFmtId="0" fontId="0" fillId="21" borderId="64" xfId="14" applyFont="1" applyFill="1" applyBorder="1" applyAlignment="1" applyProtection="1">
      <alignment wrapText="1"/>
      <protection hidden="1"/>
    </xf>
    <xf numFmtId="0" fontId="9" fillId="21" borderId="10" xfId="14" applyFont="1" applyFill="1" applyBorder="1" applyProtection="1">
      <protection hidden="1"/>
    </xf>
    <xf numFmtId="0" fontId="0" fillId="21" borderId="10" xfId="14" applyFont="1" applyFill="1" applyBorder="1" applyProtection="1">
      <protection hidden="1"/>
    </xf>
    <xf numFmtId="0" fontId="7" fillId="21" borderId="10" xfId="14" applyFont="1" applyFill="1" applyBorder="1" applyProtection="1">
      <protection hidden="1"/>
    </xf>
    <xf numFmtId="0" fontId="7" fillId="21" borderId="10" xfId="14" applyFill="1" applyBorder="1" applyProtection="1">
      <protection hidden="1"/>
    </xf>
    <xf numFmtId="0" fontId="7" fillId="0" borderId="8" xfId="14" applyFont="1" applyBorder="1" applyProtection="1">
      <protection hidden="1"/>
    </xf>
    <xf numFmtId="0" fontId="7" fillId="26" borderId="10" xfId="14" applyFill="1" applyBorder="1" applyProtection="1">
      <protection hidden="1"/>
    </xf>
    <xf numFmtId="0" fontId="0" fillId="26" borderId="10" xfId="14" applyFont="1" applyFill="1" applyBorder="1" applyProtection="1">
      <protection hidden="1"/>
    </xf>
    <xf numFmtId="0" fontId="0" fillId="26" borderId="10" xfId="14" applyFont="1" applyFill="1" applyBorder="1" applyAlignment="1" applyProtection="1">
      <alignment vertical="center"/>
      <protection hidden="1"/>
    </xf>
    <xf numFmtId="0" fontId="9" fillId="26" borderId="10" xfId="14" applyFont="1" applyFill="1" applyBorder="1" applyProtection="1">
      <protection hidden="1"/>
    </xf>
    <xf numFmtId="0" fontId="7" fillId="0" borderId="8" xfId="14" applyBorder="1" applyProtection="1">
      <protection hidden="1"/>
    </xf>
    <xf numFmtId="0" fontId="7" fillId="26" borderId="10" xfId="14" applyFill="1" applyBorder="1" applyAlignment="1" applyProtection="1">
      <alignment horizontal="left" indent="1"/>
      <protection hidden="1"/>
    </xf>
    <xf numFmtId="0" fontId="0" fillId="26" borderId="10" xfId="14" applyFont="1" applyFill="1" applyBorder="1" applyAlignment="1" applyProtection="1">
      <alignment horizontal="left" indent="1"/>
      <protection hidden="1"/>
    </xf>
    <xf numFmtId="0" fontId="9" fillId="26" borderId="10" xfId="14" applyFont="1" applyFill="1" applyBorder="1" applyAlignment="1" applyProtection="1">
      <protection hidden="1"/>
    </xf>
    <xf numFmtId="0" fontId="9" fillId="26" borderId="10" xfId="14" applyFont="1" applyFill="1" applyBorder="1" applyAlignment="1" applyProtection="1">
      <alignment horizontal="center"/>
      <protection hidden="1"/>
    </xf>
    <xf numFmtId="0" fontId="9" fillId="26" borderId="50" xfId="14" applyFont="1" applyFill="1" applyBorder="1" applyAlignment="1" applyProtection="1">
      <alignment horizontal="center"/>
      <protection hidden="1"/>
    </xf>
    <xf numFmtId="0" fontId="9" fillId="26" borderId="18" xfId="14" applyFont="1" applyFill="1" applyBorder="1" applyProtection="1">
      <protection hidden="1"/>
    </xf>
    <xf numFmtId="0" fontId="7" fillId="26" borderId="55" xfId="14" applyFill="1" applyBorder="1" applyProtection="1">
      <protection hidden="1"/>
    </xf>
    <xf numFmtId="0" fontId="7" fillId="26" borderId="18" xfId="14" applyFont="1" applyFill="1" applyBorder="1" applyProtection="1">
      <protection hidden="1"/>
    </xf>
    <xf numFmtId="0" fontId="0" fillId="26" borderId="55" xfId="14" applyFont="1" applyFill="1" applyBorder="1" applyProtection="1">
      <protection hidden="1"/>
    </xf>
    <xf numFmtId="0" fontId="7" fillId="26" borderId="18" xfId="14" applyFill="1" applyBorder="1" applyProtection="1">
      <protection hidden="1"/>
    </xf>
    <xf numFmtId="3" fontId="9" fillId="26" borderId="18" xfId="17" applyNumberFormat="1" applyFont="1" applyFill="1" applyBorder="1" applyAlignment="1" applyProtection="1">
      <alignment horizontal="right" indent="1"/>
      <protection hidden="1"/>
    </xf>
    <xf numFmtId="174" fontId="0" fillId="0" borderId="0" xfId="17" applyNumberFormat="1" applyFont="1" applyBorder="1" applyProtection="1">
      <protection hidden="1"/>
    </xf>
    <xf numFmtId="0" fontId="7" fillId="0" borderId="0" xfId="14" applyBorder="1" applyProtection="1">
      <protection hidden="1"/>
    </xf>
    <xf numFmtId="0" fontId="7" fillId="0" borderId="55" xfId="14" applyBorder="1" applyProtection="1">
      <protection hidden="1"/>
    </xf>
    <xf numFmtId="0" fontId="7" fillId="26" borderId="18" xfId="14" applyFill="1" applyBorder="1" applyAlignment="1" applyProtection="1">
      <alignment vertical="center"/>
      <protection hidden="1"/>
    </xf>
    <xf numFmtId="0" fontId="0" fillId="26" borderId="55" xfId="14" applyFont="1" applyFill="1" applyBorder="1" applyAlignment="1" applyProtection="1">
      <alignment wrapText="1"/>
      <protection hidden="1"/>
    </xf>
    <xf numFmtId="174" fontId="0" fillId="26" borderId="55" xfId="17" applyNumberFormat="1" applyFont="1" applyFill="1" applyBorder="1" applyProtection="1">
      <protection hidden="1"/>
    </xf>
    <xf numFmtId="0" fontId="7" fillId="26" borderId="39" xfId="14" applyFill="1" applyBorder="1" applyProtection="1">
      <protection hidden="1"/>
    </xf>
    <xf numFmtId="0" fontId="7" fillId="26" borderId="49" xfId="14" applyFill="1" applyBorder="1" applyProtection="1">
      <protection hidden="1"/>
    </xf>
    <xf numFmtId="0" fontId="126" fillId="23" borderId="43" xfId="14" applyFont="1" applyFill="1" applyBorder="1" applyProtection="1">
      <protection hidden="1"/>
    </xf>
    <xf numFmtId="0" fontId="98" fillId="23" borderId="58" xfId="14" applyFont="1" applyFill="1" applyBorder="1" applyAlignment="1" applyProtection="1">
      <alignment horizontal="center"/>
      <protection hidden="1"/>
    </xf>
    <xf numFmtId="0" fontId="98" fillId="23" borderId="59" xfId="14" applyFont="1" applyFill="1" applyBorder="1" applyAlignment="1" applyProtection="1">
      <alignment horizontal="center"/>
      <protection hidden="1"/>
    </xf>
    <xf numFmtId="0" fontId="7" fillId="26" borderId="22" xfId="14" applyFill="1" applyBorder="1" applyProtection="1">
      <protection hidden="1"/>
    </xf>
    <xf numFmtId="0" fontId="7" fillId="26" borderId="69" xfId="14" applyFill="1" applyBorder="1" applyProtection="1">
      <protection hidden="1"/>
    </xf>
    <xf numFmtId="0" fontId="119" fillId="25" borderId="56" xfId="0" applyFont="1" applyFill="1" applyBorder="1" applyAlignment="1" applyProtection="1">
      <alignment horizontal="left" vertical="center"/>
      <protection hidden="1"/>
    </xf>
    <xf numFmtId="0" fontId="47" fillId="25" borderId="46" xfId="0" applyFont="1" applyFill="1" applyBorder="1" applyAlignment="1" applyProtection="1">
      <alignment horizontal="left" vertical="center" wrapText="1"/>
      <protection hidden="1"/>
    </xf>
    <xf numFmtId="0" fontId="47" fillId="25" borderId="47" xfId="0" applyFont="1" applyFill="1" applyBorder="1" applyAlignment="1" applyProtection="1">
      <alignment horizontal="left" vertical="center" wrapText="1"/>
      <protection hidden="1"/>
    </xf>
    <xf numFmtId="0" fontId="2" fillId="0" borderId="0" xfId="0" applyFont="1" applyFill="1" applyAlignment="1">
      <alignment vertical="center"/>
    </xf>
    <xf numFmtId="0" fontId="125" fillId="0" borderId="0" xfId="0" applyFont="1" applyFill="1"/>
    <xf numFmtId="0" fontId="34" fillId="0" borderId="0" xfId="0" applyFont="1" applyFill="1" applyBorder="1"/>
    <xf numFmtId="0" fontId="57" fillId="0" borderId="52" xfId="0" applyFont="1" applyBorder="1" applyAlignment="1">
      <alignment horizontal="center" vertical="center"/>
    </xf>
    <xf numFmtId="0" fontId="57" fillId="0" borderId="10" xfId="0" applyFont="1" applyBorder="1" applyAlignment="1">
      <alignment horizontal="center" vertical="center"/>
    </xf>
    <xf numFmtId="0" fontId="57" fillId="0" borderId="50" xfId="0" applyFont="1" applyBorder="1" applyAlignment="1">
      <alignment horizontal="center" vertical="center"/>
    </xf>
    <xf numFmtId="0" fontId="57" fillId="0" borderId="2" xfId="0" applyFont="1" applyBorder="1" applyAlignment="1">
      <alignment horizontal="center" vertical="center"/>
    </xf>
    <xf numFmtId="0" fontId="57" fillId="21" borderId="56" xfId="0" applyFont="1" applyFill="1" applyBorder="1" applyAlignment="1">
      <alignment vertical="top" wrapText="1"/>
    </xf>
    <xf numFmtId="0" fontId="17" fillId="0" borderId="45" xfId="0" applyFont="1" applyBorder="1" applyAlignment="1" applyProtection="1">
      <alignment horizontal="left" vertical="center" wrapText="1"/>
      <protection locked="0"/>
    </xf>
    <xf numFmtId="0" fontId="57" fillId="21" borderId="52" xfId="0" applyFont="1" applyFill="1" applyBorder="1" applyAlignment="1">
      <alignment vertical="top" wrapText="1"/>
    </xf>
    <xf numFmtId="0" fontId="57" fillId="21" borderId="38" xfId="0" applyFont="1" applyFill="1" applyBorder="1" applyAlignment="1">
      <alignment vertical="top" wrapText="1"/>
    </xf>
    <xf numFmtId="0" fontId="17" fillId="0" borderId="25" xfId="0" applyFont="1" applyBorder="1" applyAlignment="1" applyProtection="1">
      <alignment horizontal="left" vertical="center" wrapText="1"/>
      <protection locked="0"/>
    </xf>
    <xf numFmtId="0" fontId="57" fillId="21" borderId="50" xfId="0" applyFont="1" applyFill="1" applyBorder="1" applyAlignment="1">
      <alignment vertical="top" wrapText="1"/>
    </xf>
    <xf numFmtId="0" fontId="2" fillId="0" borderId="8" xfId="0" applyFont="1" applyFill="1" applyBorder="1" applyAlignment="1">
      <alignment textRotation="90"/>
    </xf>
    <xf numFmtId="0" fontId="53" fillId="0" borderId="0" xfId="0" applyFont="1"/>
    <xf numFmtId="0" fontId="1" fillId="21" borderId="58" xfId="0" applyFont="1" applyFill="1" applyBorder="1" applyAlignment="1">
      <alignment horizontal="right"/>
    </xf>
    <xf numFmtId="0" fontId="26" fillId="0" borderId="0" xfId="0" applyFont="1" applyAlignment="1">
      <alignment horizontal="left" vertical="center" indent="10"/>
    </xf>
    <xf numFmtId="0" fontId="26" fillId="0" borderId="0" xfId="0" applyFont="1" applyAlignment="1">
      <alignment horizontal="left" vertical="center"/>
    </xf>
    <xf numFmtId="0" fontId="9" fillId="0" borderId="32" xfId="0" applyFont="1" applyBorder="1"/>
    <xf numFmtId="0" fontId="53" fillId="0" borderId="37" xfId="0" applyFont="1" applyBorder="1"/>
    <xf numFmtId="0" fontId="0" fillId="0" borderId="8" xfId="0" applyBorder="1"/>
    <xf numFmtId="0" fontId="26" fillId="0" borderId="9" xfId="0" applyFont="1" applyBorder="1" applyAlignment="1">
      <alignment horizontal="left" vertical="center"/>
    </xf>
    <xf numFmtId="0" fontId="0" fillId="0" borderId="29" xfId="0" applyBorder="1"/>
    <xf numFmtId="0" fontId="0" fillId="0" borderId="40" xfId="0" applyBorder="1"/>
    <xf numFmtId="0" fontId="17" fillId="26" borderId="36" xfId="0" applyFont="1" applyFill="1" applyBorder="1" applyAlignment="1">
      <alignment vertical="center"/>
    </xf>
    <xf numFmtId="0" fontId="2" fillId="26" borderId="36" xfId="0" applyFont="1" applyFill="1" applyBorder="1" applyAlignment="1">
      <alignment vertical="center"/>
    </xf>
    <xf numFmtId="0" fontId="21" fillId="26" borderId="37" xfId="0" applyFont="1" applyFill="1" applyBorder="1" applyAlignment="1">
      <alignment vertical="center"/>
    </xf>
    <xf numFmtId="0" fontId="21" fillId="26" borderId="61" xfId="0" applyFont="1" applyFill="1" applyBorder="1" applyAlignment="1">
      <alignment vertical="center" wrapText="1"/>
    </xf>
    <xf numFmtId="174" fontId="21" fillId="0" borderId="58" xfId="21" applyNumberFormat="1" applyFont="1" applyBorder="1" applyProtection="1">
      <protection locked="0"/>
    </xf>
    <xf numFmtId="1" fontId="21" fillId="0" borderId="58" xfId="21" applyNumberFormat="1" applyFont="1" applyBorder="1" applyProtection="1">
      <protection locked="0" hidden="1"/>
    </xf>
    <xf numFmtId="0" fontId="42" fillId="0" borderId="8" xfId="11" applyFont="1" applyFill="1" applyBorder="1" applyAlignment="1" applyProtection="1">
      <alignment horizontal="right"/>
    </xf>
    <xf numFmtId="0" fontId="57" fillId="26" borderId="32" xfId="0" applyFont="1" applyFill="1" applyBorder="1" applyAlignment="1" applyProtection="1">
      <alignment horizontal="left" vertical="center"/>
      <protection hidden="1"/>
    </xf>
    <xf numFmtId="9" fontId="21" fillId="0" borderId="22" xfId="0" applyNumberFormat="1" applyFont="1" applyBorder="1" applyAlignment="1" applyProtection="1">
      <alignment horizontal="center"/>
      <protection locked="0"/>
    </xf>
    <xf numFmtId="9" fontId="21" fillId="0" borderId="18" xfId="0" applyNumberFormat="1" applyFont="1" applyBorder="1" applyAlignment="1" applyProtection="1">
      <alignment horizontal="center"/>
      <protection locked="0"/>
    </xf>
    <xf numFmtId="9" fontId="21" fillId="0" borderId="39" xfId="0" applyNumberFormat="1" applyFont="1" applyBorder="1" applyAlignment="1" applyProtection="1">
      <alignment horizontal="center"/>
      <protection locked="0"/>
    </xf>
    <xf numFmtId="0" fontId="35" fillId="26" borderId="3" xfId="0" applyFont="1" applyFill="1" applyBorder="1" applyAlignment="1">
      <alignment vertical="center"/>
    </xf>
    <xf numFmtId="174" fontId="2" fillId="26" borderId="56" xfId="17" applyNumberFormat="1" applyFont="1" applyFill="1" applyBorder="1" applyAlignment="1">
      <alignment wrapText="1"/>
    </xf>
    <xf numFmtId="174" fontId="2" fillId="26" borderId="17" xfId="17" applyNumberFormat="1" applyFont="1" applyFill="1" applyBorder="1" applyAlignment="1">
      <alignment wrapText="1"/>
    </xf>
    <xf numFmtId="174" fontId="2" fillId="26" borderId="38" xfId="17" applyNumberFormat="1" applyFont="1" applyFill="1" applyBorder="1" applyAlignment="1">
      <alignment wrapText="1"/>
    </xf>
    <xf numFmtId="0" fontId="35" fillId="21" borderId="2" xfId="0" applyFont="1" applyFill="1" applyBorder="1"/>
    <xf numFmtId="0" fontId="57" fillId="21" borderId="2" xfId="0" applyFont="1" applyFill="1" applyBorder="1" applyAlignment="1" applyProtection="1">
      <alignment horizontal="center" vertical="center"/>
      <protection hidden="1"/>
    </xf>
    <xf numFmtId="0" fontId="40" fillId="21" borderId="4" xfId="0" applyFont="1" applyFill="1" applyBorder="1" applyAlignment="1" applyProtection="1">
      <alignment vertical="center"/>
      <protection hidden="1"/>
    </xf>
    <xf numFmtId="180" fontId="0" fillId="5" borderId="42" xfId="0" quotePrefix="1" applyNumberFormat="1" applyFill="1" applyBorder="1"/>
    <xf numFmtId="180" fontId="0" fillId="5" borderId="88" xfId="0" quotePrefix="1" applyNumberFormat="1" applyFill="1" applyBorder="1"/>
    <xf numFmtId="180" fontId="0" fillId="5" borderId="41" xfId="0" quotePrefix="1" applyNumberFormat="1" applyFill="1" applyBorder="1"/>
    <xf numFmtId="0" fontId="71" fillId="0" borderId="0" xfId="14" applyFont="1" applyFill="1"/>
    <xf numFmtId="0" fontId="7" fillId="0" borderId="0" xfId="14" applyFill="1"/>
    <xf numFmtId="0" fontId="7" fillId="0" borderId="0" xfId="14" applyFont="1" applyFill="1"/>
    <xf numFmtId="177" fontId="0" fillId="0" borderId="0" xfId="19" applyNumberFormat="1" applyFont="1" applyFill="1"/>
    <xf numFmtId="0" fontId="2" fillId="0" borderId="9" xfId="0" applyFont="1" applyFill="1" applyBorder="1" applyAlignment="1"/>
    <xf numFmtId="174" fontId="2" fillId="0" borderId="9" xfId="17" applyNumberFormat="1" applyFont="1" applyFill="1" applyBorder="1" applyAlignment="1">
      <alignment wrapText="1"/>
    </xf>
    <xf numFmtId="0" fontId="21" fillId="0" borderId="9" xfId="0" applyFont="1" applyFill="1" applyBorder="1" applyAlignment="1">
      <alignment horizontal="center"/>
    </xf>
    <xf numFmtId="170" fontId="17" fillId="21" borderId="59" xfId="0" applyNumberFormat="1" applyFont="1" applyFill="1" applyBorder="1" applyAlignment="1" applyProtection="1">
      <alignment vertical="center"/>
      <protection hidden="1"/>
    </xf>
    <xf numFmtId="1" fontId="17" fillId="26" borderId="60" xfId="17" quotePrefix="1" applyNumberFormat="1" applyFont="1" applyFill="1" applyBorder="1" applyAlignment="1">
      <alignment vertical="center"/>
    </xf>
    <xf numFmtId="1" fontId="17" fillId="26" borderId="62" xfId="17" quotePrefix="1" applyNumberFormat="1" applyFont="1" applyFill="1" applyBorder="1" applyAlignment="1">
      <alignment vertical="center"/>
    </xf>
    <xf numFmtId="1" fontId="17" fillId="26" borderId="63" xfId="17" quotePrefix="1" applyNumberFormat="1" applyFont="1" applyFill="1" applyBorder="1" applyAlignment="1">
      <alignment vertical="center"/>
    </xf>
    <xf numFmtId="0" fontId="21" fillId="0" borderId="12"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0" borderId="27" xfId="0" applyFont="1" applyBorder="1" applyAlignment="1" applyProtection="1">
      <alignment horizontal="left" vertical="top" wrapText="1"/>
      <protection locked="0"/>
    </xf>
    <xf numFmtId="0" fontId="21" fillId="0" borderId="28" xfId="0" applyFont="1" applyBorder="1" applyAlignment="1" applyProtection="1">
      <alignment horizontal="left" vertical="top" wrapText="1"/>
      <protection locked="0"/>
    </xf>
    <xf numFmtId="14" fontId="21" fillId="0" borderId="11" xfId="0" applyNumberFormat="1" applyFont="1" applyFill="1" applyBorder="1" applyAlignment="1" applyProtection="1">
      <alignment vertical="center"/>
      <protection locked="0"/>
    </xf>
    <xf numFmtId="14" fontId="21" fillId="0" borderId="14" xfId="0" applyNumberFormat="1" applyFont="1" applyFill="1" applyBorder="1" applyAlignment="1" applyProtection="1">
      <alignment vertical="center"/>
      <protection locked="0"/>
    </xf>
    <xf numFmtId="14" fontId="21" fillId="0" borderId="13" xfId="0" applyNumberFormat="1" applyFont="1" applyFill="1" applyBorder="1" applyAlignment="1" applyProtection="1">
      <alignment vertical="center"/>
      <protection locked="0"/>
    </xf>
    <xf numFmtId="0" fontId="21" fillId="0" borderId="14" xfId="0" applyFont="1" applyBorder="1" applyAlignment="1" applyProtection="1">
      <alignment horizontal="left" vertical="top" wrapText="1"/>
      <protection locked="0"/>
    </xf>
    <xf numFmtId="0" fontId="21" fillId="0" borderId="17" xfId="0" applyFont="1" applyBorder="1" applyAlignment="1" applyProtection="1">
      <alignment horizontal="left" vertical="top" wrapText="1"/>
      <protection locked="0"/>
    </xf>
    <xf numFmtId="182" fontId="17" fillId="0" borderId="0" xfId="5" applyNumberFormat="1"/>
    <xf numFmtId="14" fontId="0" fillId="0" borderId="0" xfId="0" applyNumberFormat="1" applyAlignment="1">
      <alignment vertical="top"/>
    </xf>
    <xf numFmtId="0" fontId="21" fillId="0" borderId="0" xfId="0" applyFont="1" applyFill="1" applyBorder="1" applyAlignment="1">
      <alignment horizontal="left" vertical="top" wrapText="1"/>
    </xf>
    <xf numFmtId="0" fontId="21" fillId="0" borderId="0" xfId="0" applyFont="1" applyAlignment="1">
      <alignment wrapText="1"/>
    </xf>
    <xf numFmtId="0" fontId="1" fillId="26" borderId="11" xfId="0" applyFont="1" applyFill="1" applyBorder="1" applyAlignment="1">
      <alignment horizontal="left" vertical="center" indent="2"/>
    </xf>
    <xf numFmtId="0" fontId="21" fillId="20" borderId="0" xfId="0" applyFont="1" applyFill="1" applyAlignment="1">
      <alignment horizontal="center" vertical="center"/>
    </xf>
    <xf numFmtId="0" fontId="56" fillId="0" borderId="0" xfId="13" applyFont="1" applyBorder="1" applyAlignment="1" applyProtection="1">
      <alignment vertical="center"/>
      <protection hidden="1"/>
    </xf>
    <xf numFmtId="0" fontId="56" fillId="0" borderId="9" xfId="13" applyFont="1" applyBorder="1" applyAlignment="1" applyProtection="1">
      <alignment vertical="center"/>
      <protection hidden="1"/>
    </xf>
    <xf numFmtId="0" fontId="96" fillId="0" borderId="29" xfId="11" applyFont="1" applyBorder="1" applyAlignment="1" applyProtection="1">
      <alignment vertical="center"/>
      <protection hidden="1"/>
    </xf>
    <xf numFmtId="0" fontId="96" fillId="0" borderId="1" xfId="11" applyFont="1" applyBorder="1" applyAlignment="1" applyProtection="1">
      <alignment vertical="center"/>
      <protection hidden="1"/>
    </xf>
    <xf numFmtId="0" fontId="110" fillId="24" borderId="2" xfId="0" applyFont="1" applyFill="1" applyBorder="1" applyAlignment="1"/>
    <xf numFmtId="0" fontId="110" fillId="24" borderId="3" xfId="0" applyFont="1" applyFill="1" applyBorder="1" applyAlignment="1"/>
    <xf numFmtId="49" fontId="132" fillId="0" borderId="0" xfId="22" applyNumberFormat="1" applyFont="1" applyFill="1"/>
    <xf numFmtId="49" fontId="132" fillId="0" borderId="0" xfId="21" applyNumberFormat="1" applyFont="1" applyFill="1"/>
    <xf numFmtId="0" fontId="58" fillId="0" borderId="58" xfId="0" applyNumberFormat="1" applyFont="1" applyFill="1" applyBorder="1" applyAlignment="1" applyProtection="1">
      <alignment horizontal="center" vertical="center" wrapText="1"/>
      <protection hidden="1"/>
    </xf>
    <xf numFmtId="0" fontId="133" fillId="24" borderId="4" xfId="0" applyFont="1" applyFill="1" applyBorder="1" applyAlignment="1">
      <alignment horizontal="right"/>
    </xf>
    <xf numFmtId="0" fontId="56" fillId="0" borderId="0" xfId="13" applyFont="1" applyBorder="1" applyAlignment="1" applyProtection="1">
      <alignment vertical="center"/>
      <protection hidden="1"/>
    </xf>
    <xf numFmtId="0" fontId="17" fillId="0" borderId="9" xfId="5" applyBorder="1" applyAlignment="1" applyProtection="1">
      <alignment vertical="center"/>
    </xf>
    <xf numFmtId="0" fontId="17" fillId="0" borderId="1" xfId="5" applyBorder="1" applyAlignment="1" applyProtection="1">
      <alignment vertical="center"/>
    </xf>
    <xf numFmtId="0" fontId="21" fillId="0" borderId="36" xfId="0" applyFont="1" applyBorder="1" applyAlignment="1">
      <alignment wrapText="1"/>
    </xf>
    <xf numFmtId="0" fontId="25" fillId="25" borderId="42" xfId="0" applyFont="1" applyFill="1" applyBorder="1" applyAlignment="1" applyProtection="1">
      <alignment horizontal="center" vertical="center" wrapText="1"/>
      <protection hidden="1"/>
    </xf>
    <xf numFmtId="0" fontId="25" fillId="25" borderId="41" xfId="0" applyFont="1" applyFill="1" applyBorder="1" applyAlignment="1" applyProtection="1">
      <alignment horizontal="center" vertical="center" wrapText="1"/>
      <protection hidden="1"/>
    </xf>
    <xf numFmtId="0" fontId="8" fillId="0" borderId="0" xfId="0" applyFont="1" applyFill="1" applyAlignment="1">
      <alignment vertical="top"/>
    </xf>
    <xf numFmtId="0" fontId="135" fillId="0" borderId="8" xfId="0" applyFont="1" applyBorder="1" applyAlignment="1">
      <alignment vertical="top"/>
    </xf>
    <xf numFmtId="0" fontId="61" fillId="0" borderId="0" xfId="0" applyFont="1" applyAlignment="1">
      <alignment vertical="top"/>
    </xf>
    <xf numFmtId="0" fontId="61" fillId="0" borderId="0" xfId="0" quotePrefix="1" applyFont="1" applyAlignment="1">
      <alignment vertical="top"/>
    </xf>
    <xf numFmtId="0" fontId="61" fillId="0" borderId="9" xfId="0" applyFont="1" applyFill="1" applyBorder="1" applyAlignment="1">
      <alignment horizontal="left" vertical="top" wrapText="1"/>
    </xf>
    <xf numFmtId="0" fontId="136" fillId="0" borderId="0" xfId="0" applyFont="1" applyAlignment="1">
      <alignment vertical="top"/>
    </xf>
    <xf numFmtId="0" fontId="32" fillId="0" borderId="0" xfId="0" applyFont="1" applyProtection="1">
      <protection hidden="1"/>
    </xf>
    <xf numFmtId="0" fontId="53" fillId="0" borderId="0" xfId="0" applyFont="1" applyFill="1" applyBorder="1" applyAlignment="1">
      <alignment horizontal="left"/>
    </xf>
    <xf numFmtId="37" fontId="21" fillId="21" borderId="40" xfId="0" applyNumberFormat="1" applyFont="1" applyFill="1" applyBorder="1" applyAlignment="1" applyProtection="1">
      <alignment vertical="center" wrapText="1"/>
      <protection hidden="1"/>
    </xf>
    <xf numFmtId="1" fontId="21" fillId="0" borderId="39" xfId="0" applyNumberFormat="1" applyFont="1" applyFill="1" applyBorder="1" applyAlignment="1" applyProtection="1">
      <alignment vertical="center" wrapText="1"/>
      <protection locked="0" hidden="1"/>
    </xf>
    <xf numFmtId="0" fontId="28" fillId="26" borderId="43" xfId="0" applyFont="1" applyFill="1" applyBorder="1" applyAlignment="1">
      <alignment horizontal="center" vertical="center"/>
    </xf>
    <xf numFmtId="3" fontId="7" fillId="26" borderId="18" xfId="17" applyNumberFormat="1" applyFont="1" applyFill="1" applyBorder="1" applyAlignment="1" applyProtection="1">
      <alignment horizontal="right" indent="1"/>
      <protection hidden="1"/>
    </xf>
    <xf numFmtId="9" fontId="0" fillId="26" borderId="18" xfId="12" applyFont="1" applyFill="1" applyBorder="1" applyAlignment="1" applyProtection="1">
      <alignment horizontal="right" indent="1"/>
      <protection hidden="1"/>
    </xf>
    <xf numFmtId="168" fontId="0" fillId="26" borderId="18" xfId="20" applyNumberFormat="1" applyFont="1" applyFill="1" applyBorder="1" applyAlignment="1" applyProtection="1">
      <alignment horizontal="right" indent="1"/>
      <protection hidden="1"/>
    </xf>
    <xf numFmtId="0" fontId="21" fillId="0" borderId="8" xfId="0" applyFont="1" applyBorder="1" applyAlignment="1" applyProtection="1">
      <alignment vertical="center"/>
      <protection hidden="1"/>
    </xf>
    <xf numFmtId="0" fontId="21" fillId="0" borderId="0" xfId="0" applyFont="1" applyBorder="1" applyAlignment="1" applyProtection="1">
      <alignment vertical="center" wrapText="1"/>
      <protection hidden="1"/>
    </xf>
    <xf numFmtId="0" fontId="21" fillId="0" borderId="9" xfId="0" applyFont="1" applyBorder="1" applyAlignment="1" applyProtection="1">
      <alignment vertical="center" wrapText="1"/>
      <protection hidden="1"/>
    </xf>
    <xf numFmtId="0" fontId="0" fillId="0" borderId="0" xfId="0" applyFont="1" applyProtection="1">
      <protection hidden="1"/>
    </xf>
    <xf numFmtId="0" fontId="82" fillId="0" borderId="1" xfId="13" applyFont="1" applyBorder="1" applyAlignment="1" applyProtection="1">
      <alignment vertical="top"/>
      <protection hidden="1"/>
    </xf>
    <xf numFmtId="0" fontId="21" fillId="0" borderId="1" xfId="0" applyFont="1" applyBorder="1" applyAlignment="1" applyProtection="1">
      <protection hidden="1"/>
    </xf>
    <xf numFmtId="0" fontId="34" fillId="0" borderId="1" xfId="0" applyFont="1" applyBorder="1" applyAlignment="1" applyProtection="1">
      <alignment horizontal="left" vertical="center" wrapText="1" indent="2"/>
      <protection hidden="1"/>
    </xf>
    <xf numFmtId="0" fontId="108" fillId="21" borderId="58" xfId="0" applyFont="1" applyFill="1" applyBorder="1" applyAlignment="1" applyProtection="1">
      <alignment horizontal="center" vertical="center" wrapText="1"/>
      <protection hidden="1"/>
    </xf>
    <xf numFmtId="0" fontId="35" fillId="0" borderId="56" xfId="0" applyFont="1" applyFill="1" applyBorder="1" applyAlignment="1" applyProtection="1">
      <alignment horizontal="left" vertical="center" wrapText="1"/>
      <protection hidden="1"/>
    </xf>
    <xf numFmtId="0" fontId="35" fillId="0" borderId="46" xfId="0" applyFont="1" applyFill="1" applyBorder="1" applyAlignment="1" applyProtection="1">
      <alignment horizontal="left" vertical="center" wrapText="1"/>
      <protection hidden="1"/>
    </xf>
    <xf numFmtId="9" fontId="17" fillId="0" borderId="53" xfId="0" applyNumberFormat="1" applyFont="1" applyBorder="1" applyAlignment="1" applyProtection="1">
      <alignment horizontal="center" vertical="center" wrapText="1"/>
      <protection hidden="1"/>
    </xf>
    <xf numFmtId="9" fontId="17" fillId="0" borderId="70" xfId="0" applyNumberFormat="1" applyFont="1" applyBorder="1" applyAlignment="1" applyProtection="1">
      <alignment horizontal="center" vertical="center" wrapText="1"/>
      <protection hidden="1"/>
    </xf>
    <xf numFmtId="0" fontId="17" fillId="0" borderId="39" xfId="0" applyFont="1" applyBorder="1" applyAlignment="1" applyProtection="1">
      <alignment horizontal="center" vertical="center" wrapText="1"/>
      <protection hidden="1"/>
    </xf>
    <xf numFmtId="0" fontId="28" fillId="0" borderId="0" xfId="0" applyFont="1" applyAlignment="1">
      <alignment vertical="center" wrapText="1"/>
    </xf>
    <xf numFmtId="0" fontId="21" fillId="0" borderId="0" xfId="0" applyFont="1" applyFill="1" applyBorder="1" applyAlignment="1">
      <alignment vertical="top" wrapText="1"/>
    </xf>
    <xf numFmtId="0" fontId="36" fillId="0" borderId="0" xfId="0" applyFont="1" applyAlignment="1">
      <alignment horizontal="left" vertical="top" wrapText="1" indent="4"/>
    </xf>
    <xf numFmtId="0" fontId="56" fillId="0" borderId="0" xfId="13" applyFont="1" applyBorder="1" applyAlignment="1" applyProtection="1">
      <alignment vertical="center"/>
      <protection hidden="1"/>
    </xf>
    <xf numFmtId="0" fontId="56" fillId="0" borderId="9" xfId="13" applyFont="1" applyBorder="1" applyAlignment="1" applyProtection="1">
      <alignment vertical="center"/>
      <protection hidden="1"/>
    </xf>
    <xf numFmtId="0" fontId="21" fillId="0" borderId="0" xfId="0" applyFont="1" applyFill="1" applyBorder="1" applyAlignment="1">
      <alignment horizontal="left" vertical="top" wrapText="1"/>
    </xf>
    <xf numFmtId="0" fontId="0" fillId="0" borderId="0" xfId="0" applyAlignment="1">
      <alignment horizontal="left" vertical="top" wrapText="1"/>
    </xf>
    <xf numFmtId="0" fontId="21" fillId="0" borderId="0" xfId="0" applyFont="1" applyAlignment="1">
      <alignment horizontal="left" vertical="top" wrapText="1"/>
    </xf>
    <xf numFmtId="0" fontId="21" fillId="0" borderId="0" xfId="0" applyFont="1" applyAlignment="1">
      <alignment vertical="top" wrapText="1"/>
    </xf>
    <xf numFmtId="0" fontId="17" fillId="0" borderId="0" xfId="5" applyFont="1" applyBorder="1" applyAlignment="1" applyProtection="1">
      <alignment horizontal="center" vertical="center"/>
      <protection hidden="1"/>
    </xf>
    <xf numFmtId="0" fontId="103" fillId="0" borderId="0" xfId="0" applyFont="1" applyAlignment="1">
      <alignment horizontal="left" vertical="top" wrapText="1"/>
    </xf>
    <xf numFmtId="172" fontId="17" fillId="0" borderId="2" xfId="5" applyNumberFormat="1" applyBorder="1" applyAlignment="1" applyProtection="1">
      <alignment horizontal="left"/>
      <protection hidden="1"/>
    </xf>
    <xf numFmtId="172" fontId="17" fillId="0" borderId="3" xfId="5" applyNumberFormat="1" applyBorder="1" applyAlignment="1" applyProtection="1">
      <alignment horizontal="left"/>
      <protection hidden="1"/>
    </xf>
    <xf numFmtId="172" fontId="17" fillId="0" borderId="4" xfId="5" applyNumberFormat="1" applyBorder="1" applyAlignment="1" applyProtection="1">
      <alignment horizontal="left"/>
      <protection hidden="1"/>
    </xf>
    <xf numFmtId="0" fontId="95" fillId="23" borderId="2" xfId="5" applyFont="1" applyFill="1" applyBorder="1" applyAlignment="1" applyProtection="1">
      <alignment horizontal="left" vertical="center" wrapText="1"/>
      <protection hidden="1"/>
    </xf>
    <xf numFmtId="0" fontId="95" fillId="23" borderId="3" xfId="5" applyFont="1" applyFill="1" applyBorder="1" applyAlignment="1" applyProtection="1">
      <alignment horizontal="left" vertical="center" wrapText="1"/>
      <protection hidden="1"/>
    </xf>
    <xf numFmtId="0" fontId="95" fillId="23" borderId="4" xfId="5" applyFont="1" applyFill="1" applyBorder="1" applyAlignment="1" applyProtection="1">
      <alignment horizontal="left" vertical="center" wrapText="1"/>
      <protection hidden="1"/>
    </xf>
    <xf numFmtId="0" fontId="17" fillId="0" borderId="32" xfId="7" applyFont="1" applyBorder="1" applyAlignment="1" applyProtection="1">
      <alignment vertical="center" wrapText="1"/>
      <protection hidden="1"/>
    </xf>
    <xf numFmtId="0" fontId="17" fillId="0" borderId="36" xfId="7" applyFont="1" applyBorder="1" applyAlignment="1" applyProtection="1">
      <alignment vertical="center" wrapText="1"/>
      <protection hidden="1"/>
    </xf>
    <xf numFmtId="0" fontId="17" fillId="0" borderId="37" xfId="7" applyFont="1" applyBorder="1" applyAlignment="1" applyProtection="1">
      <alignment vertical="center" wrapText="1"/>
      <protection hidden="1"/>
    </xf>
    <xf numFmtId="0" fontId="100" fillId="0" borderId="32" xfId="13" applyFont="1" applyBorder="1" applyAlignment="1" applyProtection="1">
      <alignment horizontal="center" vertical="center"/>
      <protection hidden="1"/>
    </xf>
    <xf numFmtId="0" fontId="100" fillId="0" borderId="36" xfId="13" applyFont="1" applyBorder="1" applyAlignment="1" applyProtection="1">
      <alignment horizontal="center" vertical="center"/>
      <protection hidden="1"/>
    </xf>
    <xf numFmtId="0" fontId="100" fillId="0" borderId="37" xfId="13" applyFont="1" applyBorder="1" applyAlignment="1" applyProtection="1">
      <alignment horizontal="center" vertical="center"/>
      <protection hidden="1"/>
    </xf>
    <xf numFmtId="0" fontId="134" fillId="0" borderId="8" xfId="0" applyFont="1" applyBorder="1" applyAlignment="1">
      <alignment horizontal="center" vertical="top"/>
    </xf>
    <xf numFmtId="0" fontId="134" fillId="0" borderId="0" xfId="0" applyFont="1" applyBorder="1" applyAlignment="1">
      <alignment horizontal="center" vertical="top"/>
    </xf>
    <xf numFmtId="0" fontId="134" fillId="0" borderId="9" xfId="0" applyFont="1" applyBorder="1" applyAlignment="1">
      <alignment horizontal="center" vertical="top"/>
    </xf>
    <xf numFmtId="0" fontId="61" fillId="0" borderId="0" xfId="0" applyFont="1" applyAlignment="1">
      <alignment horizontal="left" vertical="top" wrapText="1"/>
    </xf>
    <xf numFmtId="0" fontId="22" fillId="0" borderId="2" xfId="5" applyFont="1" applyBorder="1" applyAlignment="1" applyProtection="1">
      <alignment horizontal="center" vertical="center" wrapText="1"/>
      <protection hidden="1"/>
    </xf>
    <xf numFmtId="0" fontId="22" fillId="0" borderId="3" xfId="5" applyFont="1" applyBorder="1" applyAlignment="1" applyProtection="1">
      <alignment horizontal="center" vertical="center" wrapText="1"/>
      <protection hidden="1"/>
    </xf>
    <xf numFmtId="0" fontId="22" fillId="0" borderId="4" xfId="5" applyFont="1" applyBorder="1" applyAlignment="1" applyProtection="1">
      <alignment horizontal="center" vertical="center" wrapText="1"/>
      <protection hidden="1"/>
    </xf>
    <xf numFmtId="0" fontId="103" fillId="0" borderId="0" xfId="0" applyFont="1" applyAlignment="1">
      <alignment vertical="center" wrapText="1"/>
    </xf>
    <xf numFmtId="0" fontId="17" fillId="0" borderId="8" xfId="13" applyFont="1" applyBorder="1" applyAlignment="1" applyProtection="1">
      <alignment vertical="center" wrapText="1"/>
      <protection hidden="1"/>
    </xf>
    <xf numFmtId="0" fontId="17" fillId="0" borderId="0" xfId="13" applyFont="1" applyBorder="1" applyAlignment="1" applyProtection="1">
      <alignment vertical="center" wrapText="1"/>
      <protection hidden="1"/>
    </xf>
    <xf numFmtId="0" fontId="17" fillId="0" borderId="9" xfId="13" applyFont="1" applyBorder="1" applyAlignment="1" applyProtection="1">
      <alignment vertical="center" wrapText="1"/>
      <protection hidden="1"/>
    </xf>
    <xf numFmtId="0" fontId="108" fillId="21" borderId="48" xfId="0" applyFont="1" applyFill="1" applyBorder="1" applyAlignment="1" applyProtection="1">
      <alignment horizontal="center" vertical="center" wrapText="1"/>
      <protection hidden="1"/>
    </xf>
    <xf numFmtId="0" fontId="108" fillId="21" borderId="3" xfId="0" applyFont="1" applyFill="1" applyBorder="1" applyAlignment="1" applyProtection="1">
      <alignment horizontal="center" vertical="center" wrapText="1"/>
      <protection hidden="1"/>
    </xf>
    <xf numFmtId="0" fontId="108" fillId="21" borderId="4" xfId="0" applyFont="1" applyFill="1" applyBorder="1" applyAlignment="1" applyProtection="1">
      <alignment horizontal="center" vertical="center" wrapText="1"/>
      <protection hidden="1"/>
    </xf>
    <xf numFmtId="0" fontId="17" fillId="0" borderId="45" xfId="0" applyFont="1" applyFill="1" applyBorder="1" applyAlignment="1" applyProtection="1">
      <alignment vertical="center" wrapText="1"/>
      <protection hidden="1"/>
    </xf>
    <xf numFmtId="0" fontId="17" fillId="0" borderId="46" xfId="0" applyFont="1" applyFill="1" applyBorder="1" applyAlignment="1" applyProtection="1">
      <alignment vertical="center" wrapText="1"/>
      <protection hidden="1"/>
    </xf>
    <xf numFmtId="0" fontId="17" fillId="0" borderId="47" xfId="0" applyFont="1" applyFill="1" applyBorder="1" applyAlignment="1" applyProtection="1">
      <alignment vertical="center" wrapText="1"/>
      <protection hidden="1"/>
    </xf>
    <xf numFmtId="0" fontId="17" fillId="0" borderId="11" xfId="0" applyFont="1" applyBorder="1" applyAlignment="1" applyProtection="1">
      <alignment vertical="center" wrapText="1"/>
      <protection hidden="1"/>
    </xf>
    <xf numFmtId="0" fontId="17" fillId="0" borderId="12" xfId="0" applyFont="1" applyBorder="1" applyAlignment="1" applyProtection="1">
      <alignment vertical="center" wrapText="1"/>
      <protection hidden="1"/>
    </xf>
    <xf numFmtId="0" fontId="17" fillId="0" borderId="13" xfId="0" applyFont="1" applyBorder="1" applyAlignment="1" applyProtection="1">
      <alignment vertical="center" wrapText="1"/>
      <protection hidden="1"/>
    </xf>
    <xf numFmtId="0" fontId="17" fillId="0" borderId="25" xfId="0" applyFont="1" applyFill="1" applyBorder="1" applyAlignment="1" applyProtection="1">
      <alignment vertical="center" wrapText="1"/>
      <protection hidden="1"/>
    </xf>
    <xf numFmtId="0" fontId="17" fillId="0" borderId="27" xfId="0" applyFont="1" applyFill="1" applyBorder="1" applyAlignment="1" applyProtection="1">
      <alignment vertical="center" wrapText="1"/>
      <protection hidden="1"/>
    </xf>
    <xf numFmtId="0" fontId="17" fillId="0" borderId="28" xfId="0" applyFont="1" applyFill="1" applyBorder="1" applyAlignment="1" applyProtection="1">
      <alignment vertical="center" wrapText="1"/>
      <protection hidden="1"/>
    </xf>
    <xf numFmtId="0" fontId="106" fillId="24" borderId="32" xfId="0" applyFont="1" applyFill="1" applyBorder="1" applyAlignment="1" applyProtection="1">
      <alignment vertical="center"/>
      <protection hidden="1"/>
    </xf>
    <xf numFmtId="0" fontId="106" fillId="24" borderId="36" xfId="0" applyFont="1" applyFill="1" applyBorder="1" applyAlignment="1" applyProtection="1">
      <alignment vertical="center"/>
      <protection hidden="1"/>
    </xf>
    <xf numFmtId="0" fontId="106" fillId="24" borderId="37" xfId="0" applyFont="1" applyFill="1" applyBorder="1" applyAlignment="1" applyProtection="1">
      <alignment vertical="center"/>
      <protection hidden="1"/>
    </xf>
    <xf numFmtId="0" fontId="17" fillId="0" borderId="15" xfId="13" applyFont="1" applyBorder="1" applyAlignment="1" applyProtection="1">
      <alignment vertical="center" wrapText="1"/>
      <protection hidden="1"/>
    </xf>
    <xf numFmtId="0" fontId="17" fillId="0" borderId="16" xfId="13" applyFont="1" applyBorder="1" applyAlignment="1" applyProtection="1">
      <alignment vertical="center" wrapText="1"/>
      <protection hidden="1"/>
    </xf>
    <xf numFmtId="0" fontId="17" fillId="0" borderId="85" xfId="13" applyFont="1" applyBorder="1" applyAlignment="1" applyProtection="1">
      <alignment vertical="center" wrapText="1"/>
      <protection hidden="1"/>
    </xf>
    <xf numFmtId="0" fontId="21" fillId="0" borderId="32" xfId="0" applyFont="1" applyBorder="1" applyAlignment="1" applyProtection="1">
      <alignment vertical="center" wrapText="1"/>
      <protection hidden="1"/>
    </xf>
    <xf numFmtId="0" fontId="21" fillId="0" borderId="36" xfId="0" applyFont="1" applyBorder="1" applyAlignment="1" applyProtection="1">
      <alignment vertical="center" wrapText="1"/>
      <protection hidden="1"/>
    </xf>
    <xf numFmtId="0" fontId="21" fillId="0" borderId="37" xfId="0" applyFont="1" applyBorder="1" applyAlignment="1" applyProtection="1">
      <alignment vertical="center" wrapText="1"/>
      <protection hidden="1"/>
    </xf>
    <xf numFmtId="0" fontId="21" fillId="0" borderId="8" xfId="0" applyFont="1" applyFill="1" applyBorder="1" applyAlignment="1" applyProtection="1">
      <alignment vertical="center" wrapText="1"/>
      <protection hidden="1"/>
    </xf>
    <xf numFmtId="0" fontId="21" fillId="0" borderId="0" xfId="0" applyFont="1" applyFill="1" applyBorder="1" applyAlignment="1" applyProtection="1">
      <alignment vertical="center" wrapText="1"/>
      <protection hidden="1"/>
    </xf>
    <xf numFmtId="0" fontId="21" fillId="0" borderId="9" xfId="0" applyFont="1" applyFill="1" applyBorder="1" applyAlignment="1" applyProtection="1">
      <alignment vertical="center" wrapText="1"/>
      <protection hidden="1"/>
    </xf>
    <xf numFmtId="0" fontId="21" fillId="0" borderId="29" xfId="0" applyFont="1" applyBorder="1" applyAlignment="1" applyProtection="1">
      <alignment vertical="center"/>
      <protection hidden="1"/>
    </xf>
    <xf numFmtId="0" fontId="21" fillId="0" borderId="1" xfId="0" applyFont="1" applyBorder="1" applyAlignment="1" applyProtection="1">
      <alignment vertical="center"/>
      <protection hidden="1"/>
    </xf>
    <xf numFmtId="0" fontId="21" fillId="0" borderId="40" xfId="0" applyFont="1" applyBorder="1" applyAlignment="1" applyProtection="1">
      <alignment vertical="center"/>
      <protection hidden="1"/>
    </xf>
    <xf numFmtId="0" fontId="84" fillId="0" borderId="0" xfId="0" applyFont="1" applyBorder="1" applyAlignment="1" applyProtection="1">
      <alignment horizontal="center" vertical="center" wrapText="1"/>
      <protection hidden="1"/>
    </xf>
    <xf numFmtId="0" fontId="8" fillId="0" borderId="8" xfId="0" applyFont="1" applyBorder="1" applyAlignment="1">
      <alignment horizontal="left" vertical="top" wrapText="1"/>
    </xf>
    <xf numFmtId="0" fontId="8" fillId="0" borderId="0" xfId="0" applyFont="1" applyBorder="1" applyAlignment="1">
      <alignment horizontal="left" vertical="top" wrapText="1"/>
    </xf>
    <xf numFmtId="0" fontId="35" fillId="0" borderId="5" xfId="0" applyFont="1" applyFill="1" applyBorder="1" applyAlignment="1" applyProtection="1">
      <alignment vertical="center" wrapText="1"/>
      <protection hidden="1"/>
    </xf>
    <xf numFmtId="0" fontId="35" fillId="0" borderId="6" xfId="0" applyFont="1" applyFill="1" applyBorder="1" applyAlignment="1" applyProtection="1">
      <alignment vertical="center" wrapText="1"/>
      <protection hidden="1"/>
    </xf>
    <xf numFmtId="0" fontId="35" fillId="0" borderId="24" xfId="0" applyFont="1" applyFill="1" applyBorder="1" applyAlignment="1" applyProtection="1">
      <alignment vertical="center" wrapText="1"/>
      <protection hidden="1"/>
    </xf>
    <xf numFmtId="0" fontId="17" fillId="0" borderId="29" xfId="13" applyFont="1" applyBorder="1" applyAlignment="1" applyProtection="1">
      <alignment vertical="center" wrapText="1"/>
      <protection hidden="1"/>
    </xf>
    <xf numFmtId="0" fontId="17" fillId="0" borderId="1" xfId="13" applyFont="1" applyBorder="1" applyAlignment="1" applyProtection="1">
      <alignment vertical="center" wrapText="1"/>
      <protection hidden="1"/>
    </xf>
    <xf numFmtId="0" fontId="17" fillId="0" borderId="40" xfId="13" applyFont="1" applyBorder="1" applyAlignment="1" applyProtection="1">
      <alignment vertical="center" wrapText="1"/>
      <protection hidden="1"/>
    </xf>
    <xf numFmtId="0" fontId="35" fillId="0" borderId="38" xfId="0" applyFont="1" applyBorder="1" applyAlignment="1" applyProtection="1">
      <alignment vertical="center" wrapText="1"/>
      <protection hidden="1"/>
    </xf>
    <xf numFmtId="0" fontId="35" fillId="0" borderId="27" xfId="0" applyFont="1" applyBorder="1" applyAlignment="1" applyProtection="1">
      <alignment vertical="center" wrapText="1"/>
      <protection hidden="1"/>
    </xf>
    <xf numFmtId="0" fontId="35" fillId="0" borderId="26" xfId="0" applyFont="1" applyBorder="1" applyAlignment="1" applyProtection="1">
      <alignment vertical="center" wrapText="1"/>
      <protection hidden="1"/>
    </xf>
    <xf numFmtId="0" fontId="17" fillId="0" borderId="2" xfId="0" applyFont="1" applyFill="1" applyBorder="1" applyAlignment="1" applyProtection="1">
      <alignment vertical="center" wrapText="1"/>
      <protection hidden="1"/>
    </xf>
    <xf numFmtId="0" fontId="17" fillId="0" borderId="3" xfId="0" applyFont="1" applyFill="1" applyBorder="1" applyAlignment="1" applyProtection="1">
      <alignment vertical="center" wrapText="1"/>
      <protection hidden="1"/>
    </xf>
    <xf numFmtId="0" fontId="17" fillId="0" borderId="4" xfId="0" applyFont="1" applyFill="1" applyBorder="1" applyAlignment="1" applyProtection="1">
      <alignment vertical="center" wrapText="1"/>
      <protection hidden="1"/>
    </xf>
    <xf numFmtId="0" fontId="108" fillId="21" borderId="2" xfId="0" applyFont="1" applyFill="1" applyBorder="1" applyAlignment="1" applyProtection="1">
      <alignment horizontal="center" vertical="center" wrapText="1"/>
      <protection hidden="1"/>
    </xf>
    <xf numFmtId="0" fontId="108" fillId="21" borderId="51" xfId="0" applyFont="1" applyFill="1" applyBorder="1" applyAlignment="1" applyProtection="1">
      <alignment horizontal="center" vertical="center" wrapText="1"/>
      <protection hidden="1"/>
    </xf>
    <xf numFmtId="0" fontId="109" fillId="23" borderId="2" xfId="0" applyFont="1" applyFill="1" applyBorder="1" applyAlignment="1">
      <alignment horizontal="left" vertical="center"/>
    </xf>
    <xf numFmtId="0" fontId="109" fillId="23" borderId="3" xfId="0" applyFont="1" applyFill="1" applyBorder="1" applyAlignment="1">
      <alignment horizontal="left" vertical="center"/>
    </xf>
    <xf numFmtId="0" fontId="109" fillId="23" borderId="4" xfId="0" applyFont="1" applyFill="1" applyBorder="1" applyAlignment="1">
      <alignment horizontal="left" vertical="center"/>
    </xf>
    <xf numFmtId="0" fontId="0" fillId="0" borderId="2" xfId="0" applyBorder="1" applyAlignment="1" applyProtection="1">
      <alignment horizontal="center" vertical="top" wrapText="1"/>
      <protection locked="0" hidden="1"/>
    </xf>
    <xf numFmtId="0" fontId="0" fillId="0" borderId="3" xfId="0" applyBorder="1" applyAlignment="1" applyProtection="1">
      <alignment horizontal="center" vertical="top" wrapText="1"/>
      <protection locked="0" hidden="1"/>
    </xf>
    <xf numFmtId="0" fontId="0" fillId="0" borderId="4" xfId="0" applyBorder="1" applyAlignment="1" applyProtection="1">
      <alignment horizontal="center" vertical="top" wrapText="1"/>
      <protection locked="0" hidden="1"/>
    </xf>
    <xf numFmtId="0" fontId="32" fillId="0" borderId="32" xfId="0" applyFont="1" applyBorder="1" applyAlignment="1" applyProtection="1">
      <alignment horizontal="center" vertical="center" wrapText="1"/>
      <protection hidden="1"/>
    </xf>
    <xf numFmtId="0" fontId="32" fillId="0" borderId="36" xfId="0" applyFont="1" applyBorder="1" applyAlignment="1" applyProtection="1">
      <alignment horizontal="center" vertical="center" wrapText="1"/>
      <protection hidden="1"/>
    </xf>
    <xf numFmtId="0" fontId="32" fillId="0" borderId="37" xfId="0" applyFont="1" applyBorder="1" applyAlignment="1" applyProtection="1">
      <alignment horizontal="center" vertical="center" wrapText="1"/>
      <protection hidden="1"/>
    </xf>
    <xf numFmtId="0" fontId="32" fillId="0" borderId="8" xfId="0" applyFont="1" applyBorder="1" applyAlignment="1" applyProtection="1">
      <alignment horizontal="center" vertical="center" wrapText="1"/>
      <protection hidden="1"/>
    </xf>
    <xf numFmtId="0" fontId="32" fillId="0" borderId="0" xfId="0" applyFont="1" applyBorder="1" applyAlignment="1" applyProtection="1">
      <alignment horizontal="center" vertical="center" wrapText="1"/>
      <protection hidden="1"/>
    </xf>
    <xf numFmtId="0" fontId="32" fillId="0" borderId="9" xfId="0" applyFont="1" applyBorder="1" applyAlignment="1" applyProtection="1">
      <alignment horizontal="center" vertical="center" wrapText="1"/>
      <protection hidden="1"/>
    </xf>
    <xf numFmtId="0" fontId="32" fillId="0" borderId="29" xfId="0" applyFont="1" applyBorder="1" applyAlignment="1" applyProtection="1">
      <alignment horizontal="center" vertical="center" wrapText="1"/>
      <protection hidden="1"/>
    </xf>
    <xf numFmtId="0" fontId="32" fillId="0" borderId="1" xfId="0" applyFont="1" applyBorder="1" applyAlignment="1" applyProtection="1">
      <alignment horizontal="center" vertical="center" wrapText="1"/>
      <protection hidden="1"/>
    </xf>
    <xf numFmtId="0" fontId="32" fillId="0" borderId="40" xfId="0" applyFont="1" applyBorder="1" applyAlignment="1" applyProtection="1">
      <alignment horizontal="center" vertical="center" wrapText="1"/>
      <protection hidden="1"/>
    </xf>
    <xf numFmtId="0" fontId="0" fillId="0" borderId="32" xfId="0" applyBorder="1" applyAlignment="1" applyProtection="1">
      <alignment horizontal="center" vertical="center" wrapText="1"/>
      <protection locked="0" hidden="1"/>
    </xf>
    <xf numFmtId="0" fontId="0" fillId="0" borderId="36" xfId="0" applyBorder="1" applyAlignment="1" applyProtection="1">
      <alignment horizontal="center" vertical="center" wrapText="1"/>
      <protection locked="0" hidden="1"/>
    </xf>
    <xf numFmtId="0" fontId="0" fillId="0" borderId="37" xfId="0" applyBorder="1" applyAlignment="1" applyProtection="1">
      <alignment horizontal="center" vertical="center" wrapText="1"/>
      <protection locked="0" hidden="1"/>
    </xf>
    <xf numFmtId="0" fontId="0" fillId="0" borderId="8" xfId="0" applyBorder="1" applyAlignment="1" applyProtection="1">
      <alignment horizontal="center" vertical="center" wrapText="1"/>
      <protection locked="0" hidden="1"/>
    </xf>
    <xf numFmtId="0" fontId="0" fillId="0" borderId="0" xfId="0" applyBorder="1" applyAlignment="1" applyProtection="1">
      <alignment horizontal="center" vertical="center" wrapText="1"/>
      <protection locked="0" hidden="1"/>
    </xf>
    <xf numFmtId="0" fontId="0" fillId="0" borderId="9" xfId="0" applyBorder="1" applyAlignment="1" applyProtection="1">
      <alignment horizontal="center" vertical="center" wrapText="1"/>
      <protection locked="0" hidden="1"/>
    </xf>
    <xf numFmtId="0" fontId="0" fillId="0" borderId="29" xfId="0" applyBorder="1" applyAlignment="1" applyProtection="1">
      <alignment horizontal="center" vertical="center" wrapText="1"/>
      <protection locked="0" hidden="1"/>
    </xf>
    <xf numFmtId="0" fontId="0" fillId="0" borderId="1" xfId="0" applyBorder="1" applyAlignment="1" applyProtection="1">
      <alignment horizontal="center" vertical="center" wrapText="1"/>
      <protection locked="0" hidden="1"/>
    </xf>
    <xf numFmtId="0" fontId="0" fillId="0" borderId="40" xfId="0" applyBorder="1" applyAlignment="1" applyProtection="1">
      <alignment horizontal="center" vertical="center" wrapText="1"/>
      <protection locked="0" hidden="1"/>
    </xf>
    <xf numFmtId="0" fontId="23" fillId="6" borderId="2" xfId="0" applyFont="1" applyFill="1" applyBorder="1" applyAlignment="1" applyProtection="1">
      <alignment horizontal="center"/>
      <protection hidden="1"/>
    </xf>
    <xf numFmtId="0" fontId="0" fillId="0" borderId="3" xfId="0" applyBorder="1" applyAlignment="1" applyProtection="1">
      <protection hidden="1"/>
    </xf>
    <xf numFmtId="0" fontId="0" fillId="0" borderId="4" xfId="0" applyBorder="1" applyAlignment="1" applyProtection="1">
      <protection hidden="1"/>
    </xf>
    <xf numFmtId="0" fontId="22" fillId="0" borderId="2" xfId="0" applyFont="1" applyFill="1" applyBorder="1" applyAlignment="1" applyProtection="1">
      <alignment horizontal="left" wrapText="1"/>
      <protection hidden="1"/>
    </xf>
    <xf numFmtId="0" fontId="22" fillId="0" borderId="3" xfId="0" applyFont="1" applyFill="1" applyBorder="1" applyAlignment="1" applyProtection="1">
      <alignment horizontal="left" wrapText="1"/>
      <protection hidden="1"/>
    </xf>
    <xf numFmtId="0" fontId="22" fillId="0" borderId="4" xfId="0" applyFont="1" applyFill="1" applyBorder="1" applyAlignment="1" applyProtection="1">
      <alignment horizontal="left" wrapText="1"/>
      <protection hidden="1"/>
    </xf>
    <xf numFmtId="0" fontId="22" fillId="0" borderId="2" xfId="0" applyFont="1" applyBorder="1" applyAlignment="1" applyProtection="1">
      <alignment horizontal="center" vertical="center" wrapText="1"/>
      <protection hidden="1"/>
    </xf>
    <xf numFmtId="0" fontId="22" fillId="0" borderId="3" xfId="0" applyFont="1" applyBorder="1" applyAlignment="1" applyProtection="1">
      <alignment horizontal="center" vertical="center"/>
      <protection hidden="1"/>
    </xf>
    <xf numFmtId="0" fontId="22" fillId="0" borderId="4" xfId="0" applyFont="1" applyBorder="1" applyAlignment="1" applyProtection="1">
      <alignment horizontal="center" vertical="center"/>
      <protection hidden="1"/>
    </xf>
    <xf numFmtId="165" fontId="0" fillId="0" borderId="11" xfId="0" applyNumberFormat="1" applyFill="1" applyBorder="1" applyAlignment="1" applyProtection="1">
      <alignment horizontal="left" indent="1"/>
      <protection locked="0"/>
    </xf>
    <xf numFmtId="165" fontId="0" fillId="0" borderId="12" xfId="0" applyNumberFormat="1" applyFill="1" applyBorder="1" applyAlignment="1" applyProtection="1">
      <alignment horizontal="left" indent="1"/>
      <protection locked="0"/>
    </xf>
    <xf numFmtId="49" fontId="0" fillId="0" borderId="11" xfId="0" applyNumberFormat="1" applyFill="1" applyBorder="1" applyAlignment="1" applyProtection="1">
      <alignment horizontal="left" indent="1"/>
      <protection locked="0"/>
    </xf>
    <xf numFmtId="49" fontId="0" fillId="0" borderId="12" xfId="0" applyNumberFormat="1" applyFill="1" applyBorder="1" applyAlignment="1" applyProtection="1">
      <alignment horizontal="left" indent="1"/>
      <protection locked="0"/>
    </xf>
    <xf numFmtId="49" fontId="0" fillId="0" borderId="13" xfId="0" applyNumberFormat="1" applyFill="1" applyBorder="1" applyAlignment="1" applyProtection="1">
      <alignment horizontal="left" indent="1"/>
      <protection locked="0"/>
    </xf>
    <xf numFmtId="0" fontId="12" fillId="3" borderId="6" xfId="0" applyFont="1" applyFill="1" applyBorder="1" applyAlignment="1">
      <alignment horizontal="left"/>
    </xf>
    <xf numFmtId="165" fontId="0" fillId="0" borderId="23" xfId="0" applyNumberFormat="1" applyFill="1" applyBorder="1" applyAlignment="1" applyProtection="1">
      <alignment horizontal="left" indent="1"/>
      <protection locked="0"/>
    </xf>
    <xf numFmtId="165" fontId="0" fillId="0" borderId="24" xfId="0" applyNumberFormat="1" applyFill="1" applyBorder="1" applyAlignment="1" applyProtection="1">
      <alignment horizontal="left" indent="1"/>
      <protection locked="0"/>
    </xf>
    <xf numFmtId="0" fontId="0" fillId="0" borderId="23" xfId="0" applyFill="1" applyBorder="1" applyAlignment="1" applyProtection="1">
      <protection locked="0"/>
    </xf>
    <xf numFmtId="0" fontId="0" fillId="0" borderId="7" xfId="0" applyFill="1" applyBorder="1" applyAlignment="1" applyProtection="1">
      <protection locked="0"/>
    </xf>
    <xf numFmtId="165" fontId="0" fillId="0" borderId="25" xfId="0" applyNumberFormat="1" applyFill="1" applyBorder="1" applyAlignment="1" applyProtection="1">
      <alignment horizontal="left" indent="1"/>
      <protection locked="0"/>
    </xf>
    <xf numFmtId="165" fontId="0" fillId="0" borderId="27" xfId="0" applyNumberFormat="1" applyFill="1" applyBorder="1" applyAlignment="1" applyProtection="1">
      <alignment horizontal="left" indent="1"/>
      <protection locked="0"/>
    </xf>
    <xf numFmtId="49" fontId="0" fillId="0" borderId="25" xfId="0" applyNumberFormat="1" applyFill="1" applyBorder="1" applyAlignment="1" applyProtection="1">
      <alignment horizontal="left" indent="1"/>
      <protection locked="0"/>
    </xf>
    <xf numFmtId="49" fontId="0" fillId="0" borderId="27" xfId="0" applyNumberFormat="1" applyFill="1" applyBorder="1" applyAlignment="1" applyProtection="1">
      <alignment horizontal="left" indent="1"/>
      <protection locked="0"/>
    </xf>
    <xf numFmtId="49" fontId="0" fillId="0" borderId="28" xfId="0" applyNumberFormat="1" applyFill="1" applyBorder="1" applyAlignment="1" applyProtection="1">
      <alignment horizontal="left" indent="1"/>
      <protection locked="0"/>
    </xf>
    <xf numFmtId="0" fontId="12" fillId="0" borderId="11" xfId="0" applyFont="1" applyFill="1" applyBorder="1" applyAlignment="1" applyProtection="1">
      <protection locked="0"/>
    </xf>
    <xf numFmtId="0" fontId="9" fillId="0" borderId="12" xfId="0" applyFont="1" applyFill="1" applyBorder="1" applyAlignment="1" applyProtection="1">
      <protection locked="0"/>
    </xf>
    <xf numFmtId="0" fontId="9" fillId="0" borderId="14" xfId="0" applyFont="1" applyFill="1" applyBorder="1" applyAlignment="1" applyProtection="1">
      <protection locked="0"/>
    </xf>
    <xf numFmtId="0" fontId="12" fillId="21" borderId="12" xfId="0" applyFont="1" applyFill="1" applyBorder="1" applyAlignment="1">
      <alignment horizontal="left"/>
    </xf>
    <xf numFmtId="165" fontId="9" fillId="0" borderId="11" xfId="0" applyNumberFormat="1" applyFont="1" applyFill="1" applyBorder="1" applyAlignment="1" applyProtection="1">
      <alignment horizontal="left" indent="1"/>
      <protection locked="0"/>
    </xf>
    <xf numFmtId="165" fontId="9" fillId="0" borderId="12" xfId="0" applyNumberFormat="1" applyFont="1" applyFill="1" applyBorder="1" applyAlignment="1" applyProtection="1">
      <alignment horizontal="left" indent="1"/>
      <protection locked="0"/>
    </xf>
    <xf numFmtId="165" fontId="9" fillId="0" borderId="13" xfId="0" applyNumberFormat="1" applyFont="1" applyFill="1" applyBorder="1" applyAlignment="1" applyProtection="1">
      <alignment horizontal="left" indent="1"/>
      <protection locked="0"/>
    </xf>
    <xf numFmtId="0" fontId="12" fillId="3" borderId="12" xfId="0" applyFont="1" applyFill="1" applyBorder="1" applyAlignment="1">
      <alignment horizontal="left"/>
    </xf>
    <xf numFmtId="165" fontId="0" fillId="0" borderId="14" xfId="0" applyNumberFormat="1" applyFill="1" applyBorder="1" applyAlignment="1" applyProtection="1">
      <alignment horizontal="left" indent="1"/>
      <protection locked="0"/>
    </xf>
    <xf numFmtId="0" fontId="0" fillId="0" borderId="11" xfId="0" applyFill="1" applyBorder="1" applyAlignment="1" applyProtection="1">
      <protection locked="0"/>
    </xf>
    <xf numFmtId="0" fontId="0" fillId="0" borderId="13" xfId="0" applyFill="1" applyBorder="1" applyAlignment="1" applyProtection="1">
      <protection locked="0"/>
    </xf>
    <xf numFmtId="0" fontId="12" fillId="21" borderId="17" xfId="0" applyFont="1" applyFill="1" applyBorder="1" applyAlignment="1">
      <alignment horizontal="left"/>
    </xf>
    <xf numFmtId="0" fontId="12" fillId="21" borderId="14" xfId="0" applyFont="1" applyFill="1" applyBorder="1" applyAlignment="1">
      <alignment horizontal="left"/>
    </xf>
    <xf numFmtId="0" fontId="0" fillId="0" borderId="11" xfId="0" applyFill="1" applyBorder="1" applyAlignment="1" applyProtection="1">
      <alignment horizontal="left"/>
      <protection locked="0"/>
    </xf>
    <xf numFmtId="0" fontId="0" fillId="0" borderId="12" xfId="0" applyFill="1" applyBorder="1" applyAlignment="1" applyProtection="1">
      <alignment horizontal="left"/>
      <protection locked="0"/>
    </xf>
    <xf numFmtId="0" fontId="0" fillId="0" borderId="13" xfId="0" applyFill="1" applyBorder="1" applyAlignment="1" applyProtection="1">
      <alignment horizontal="left"/>
      <protection locked="0"/>
    </xf>
    <xf numFmtId="0" fontId="0" fillId="0" borderId="11" xfId="0" applyFill="1" applyBorder="1" applyAlignment="1" applyProtection="1">
      <alignment shrinkToFit="1"/>
      <protection locked="0"/>
    </xf>
    <xf numFmtId="0" fontId="0" fillId="0" borderId="12" xfId="0" applyFill="1" applyBorder="1" applyAlignment="1" applyProtection="1">
      <alignment shrinkToFit="1"/>
      <protection locked="0"/>
    </xf>
    <xf numFmtId="0" fontId="0" fillId="0" borderId="14" xfId="0" applyFill="1" applyBorder="1" applyAlignment="1" applyProtection="1">
      <alignment shrinkToFit="1"/>
      <protection locked="0"/>
    </xf>
    <xf numFmtId="165" fontId="0" fillId="0" borderId="13" xfId="0" applyNumberFormat="1" applyFill="1" applyBorder="1" applyAlignment="1" applyProtection="1">
      <alignment horizontal="left" indent="1"/>
      <protection locked="0"/>
    </xf>
    <xf numFmtId="0" fontId="0" fillId="0" borderId="11" xfId="0" applyFill="1" applyBorder="1" applyAlignment="1" applyProtection="1">
      <protection locked="0" hidden="1"/>
    </xf>
    <xf numFmtId="0" fontId="0" fillId="0" borderId="12" xfId="0" applyFill="1" applyBorder="1" applyAlignment="1" applyProtection="1">
      <protection locked="0" hidden="1"/>
    </xf>
    <xf numFmtId="0" fontId="0" fillId="0" borderId="13" xfId="0" applyFill="1" applyBorder="1" applyAlignment="1" applyProtection="1">
      <protection locked="0" hidden="1"/>
    </xf>
    <xf numFmtId="0" fontId="0" fillId="0" borderId="23" xfId="0" applyFill="1" applyBorder="1" applyAlignment="1" applyProtection="1">
      <alignment horizontal="left"/>
      <protection locked="0"/>
    </xf>
    <xf numFmtId="0" fontId="0" fillId="0" borderId="24" xfId="0" applyFill="1" applyBorder="1" applyAlignment="1" applyProtection="1">
      <alignment horizontal="left"/>
      <protection locked="0"/>
    </xf>
    <xf numFmtId="0" fontId="0" fillId="0" borderId="14" xfId="0" applyFill="1" applyBorder="1" applyAlignment="1" applyProtection="1">
      <protection locked="0"/>
    </xf>
    <xf numFmtId="166" fontId="0" fillId="0" borderId="12" xfId="0" applyNumberFormat="1" applyFill="1" applyBorder="1" applyAlignment="1" applyProtection="1">
      <alignment horizontal="left"/>
      <protection locked="0"/>
    </xf>
    <xf numFmtId="166" fontId="0" fillId="0" borderId="13" xfId="0" applyNumberFormat="1" applyFill="1" applyBorder="1" applyAlignment="1" applyProtection="1">
      <alignment horizontal="left"/>
      <protection locked="0"/>
    </xf>
    <xf numFmtId="0" fontId="0" fillId="21" borderId="11" xfId="0" applyFill="1" applyBorder="1" applyAlignment="1" applyProtection="1">
      <protection locked="0"/>
    </xf>
    <xf numFmtId="0" fontId="0" fillId="21" borderId="12" xfId="0" applyFill="1" applyBorder="1" applyAlignment="1" applyProtection="1">
      <protection locked="0"/>
    </xf>
    <xf numFmtId="0" fontId="0" fillId="21" borderId="13" xfId="0" applyFill="1" applyBorder="1" applyAlignment="1" applyProtection="1">
      <protection locked="0"/>
    </xf>
    <xf numFmtId="0" fontId="12" fillId="21" borderId="17" xfId="0" applyFont="1" applyFill="1" applyBorder="1"/>
    <xf numFmtId="0" fontId="12" fillId="21" borderId="12" xfId="0" applyFont="1" applyFill="1" applyBorder="1"/>
    <xf numFmtId="0" fontId="12" fillId="21" borderId="14" xfId="0" applyFont="1" applyFill="1" applyBorder="1"/>
    <xf numFmtId="0" fontId="0" fillId="0" borderId="14" xfId="0" applyFill="1" applyBorder="1" applyAlignment="1" applyProtection="1">
      <alignment horizontal="left"/>
      <protection locked="0"/>
    </xf>
    <xf numFmtId="0" fontId="0" fillId="21" borderId="11" xfId="0" applyFill="1" applyBorder="1" applyProtection="1">
      <protection locked="0"/>
    </xf>
    <xf numFmtId="0" fontId="0" fillId="21" borderId="12" xfId="0" applyFill="1" applyBorder="1" applyProtection="1">
      <protection locked="0"/>
    </xf>
    <xf numFmtId="0" fontId="0" fillId="21" borderId="13" xfId="0" applyFill="1" applyBorder="1" applyProtection="1">
      <protection locked="0"/>
    </xf>
    <xf numFmtId="0" fontId="68" fillId="0" borderId="8" xfId="0" applyFont="1" applyBorder="1" applyAlignment="1">
      <alignment vertical="center" wrapText="1"/>
    </xf>
    <xf numFmtId="0" fontId="68" fillId="0" borderId="0" xfId="0" applyFont="1" applyBorder="1" applyAlignment="1">
      <alignment vertical="center" wrapText="1"/>
    </xf>
    <xf numFmtId="0" fontId="68" fillId="0" borderId="9" xfId="0" applyFont="1" applyBorder="1" applyAlignment="1">
      <alignment vertical="center" wrapText="1"/>
    </xf>
    <xf numFmtId="0" fontId="12" fillId="21" borderId="11" xfId="0" applyFont="1" applyFill="1" applyBorder="1" applyAlignment="1"/>
    <xf numFmtId="0" fontId="12" fillId="21" borderId="14" xfId="0" applyFont="1" applyFill="1" applyBorder="1" applyAlignment="1"/>
    <xf numFmtId="0" fontId="110" fillId="24" borderId="2" xfId="0" applyFont="1" applyFill="1" applyBorder="1" applyAlignment="1"/>
    <xf numFmtId="0" fontId="110" fillId="24" borderId="3" xfId="0" applyFont="1" applyFill="1" applyBorder="1" applyAlignment="1"/>
    <xf numFmtId="0" fontId="110" fillId="24" borderId="4" xfId="0" applyFont="1" applyFill="1" applyBorder="1" applyAlignment="1"/>
    <xf numFmtId="0" fontId="12" fillId="21" borderId="17" xfId="0" applyFont="1" applyFill="1" applyBorder="1" applyAlignment="1"/>
    <xf numFmtId="0" fontId="12" fillId="21" borderId="12" xfId="0" applyFont="1" applyFill="1" applyBorder="1" applyAlignment="1"/>
    <xf numFmtId="0" fontId="0" fillId="0" borderId="12" xfId="0" applyFill="1" applyBorder="1" applyAlignment="1" applyProtection="1">
      <protection locked="0"/>
    </xf>
    <xf numFmtId="0" fontId="12" fillId="21" borderId="16" xfId="0" applyFont="1" applyFill="1" applyBorder="1" applyAlignment="1"/>
    <xf numFmtId="0" fontId="0" fillId="21" borderId="16" xfId="0" applyFill="1" applyBorder="1" applyAlignment="1"/>
    <xf numFmtId="0" fontId="12" fillId="21" borderId="32" xfId="0" applyFont="1" applyFill="1" applyBorder="1" applyAlignment="1" applyProtection="1">
      <alignment horizontal="left" vertical="center" wrapText="1"/>
      <protection hidden="1"/>
    </xf>
    <xf numFmtId="0" fontId="12" fillId="21" borderId="33" xfId="0" applyFont="1" applyFill="1" applyBorder="1" applyAlignment="1" applyProtection="1">
      <alignment horizontal="left" vertical="center" wrapText="1"/>
      <protection hidden="1"/>
    </xf>
    <xf numFmtId="0" fontId="12" fillId="21" borderId="8" xfId="0" applyFont="1" applyFill="1" applyBorder="1" applyAlignment="1" applyProtection="1">
      <alignment horizontal="left" vertical="center" wrapText="1"/>
      <protection hidden="1"/>
    </xf>
    <xf numFmtId="0" fontId="12" fillId="21" borderId="44" xfId="0" applyFont="1" applyFill="1" applyBorder="1" applyAlignment="1" applyProtection="1">
      <alignment horizontal="left" vertical="center" wrapText="1"/>
      <protection hidden="1"/>
    </xf>
    <xf numFmtId="0" fontId="0" fillId="21" borderId="29" xfId="0" applyFill="1" applyBorder="1" applyAlignment="1" applyProtection="1">
      <alignment horizontal="left" vertical="center" wrapText="1"/>
      <protection hidden="1"/>
    </xf>
    <xf numFmtId="0" fontId="0" fillId="21" borderId="30" xfId="0" applyFill="1" applyBorder="1" applyAlignment="1" applyProtection="1">
      <alignment horizontal="left" vertical="center" wrapText="1"/>
      <protection hidden="1"/>
    </xf>
    <xf numFmtId="0" fontId="12" fillId="21" borderId="45" xfId="0" applyFont="1" applyFill="1" applyBorder="1" applyAlignment="1" applyProtection="1">
      <alignment wrapText="1"/>
      <protection hidden="1"/>
    </xf>
    <xf numFmtId="0" fontId="12" fillId="21" borderId="61" xfId="0" applyFont="1" applyFill="1" applyBorder="1" applyAlignment="1" applyProtection="1">
      <alignment wrapText="1"/>
      <protection hidden="1"/>
    </xf>
    <xf numFmtId="3" fontId="70" fillId="0" borderId="45" xfId="0" applyNumberFormat="1" applyFont="1" applyFill="1" applyBorder="1" applyAlignment="1" applyProtection="1">
      <alignment horizontal="right" indent="1"/>
      <protection hidden="1"/>
    </xf>
    <xf numFmtId="3" fontId="70" fillId="0" borderId="47" xfId="0" applyNumberFormat="1" applyFont="1" applyFill="1" applyBorder="1" applyAlignment="1" applyProtection="1">
      <alignment horizontal="right" indent="1"/>
      <protection hidden="1"/>
    </xf>
    <xf numFmtId="0" fontId="12" fillId="21" borderId="1" xfId="0" applyFont="1" applyFill="1" applyBorder="1" applyAlignment="1" applyProtection="1">
      <protection hidden="1"/>
    </xf>
    <xf numFmtId="0" fontId="12" fillId="21" borderId="30" xfId="0" applyFont="1" applyFill="1" applyBorder="1" applyAlignment="1" applyProtection="1">
      <protection hidden="1"/>
    </xf>
    <xf numFmtId="3" fontId="70" fillId="0" borderId="25" xfId="0" applyNumberFormat="1" applyFont="1" applyFill="1" applyBorder="1" applyAlignment="1" applyProtection="1">
      <alignment horizontal="right" indent="1"/>
      <protection hidden="1"/>
    </xf>
    <xf numFmtId="3" fontId="70" fillId="0" borderId="28" xfId="0" applyNumberFormat="1" applyFont="1" applyFill="1" applyBorder="1" applyAlignment="1" applyProtection="1">
      <alignment horizontal="right" indent="1"/>
      <protection hidden="1"/>
    </xf>
    <xf numFmtId="167" fontId="12" fillId="25" borderId="66" xfId="0" applyNumberFormat="1" applyFont="1" applyFill="1" applyBorder="1" applyAlignment="1" applyProtection="1">
      <alignment horizontal="right" vertical="center"/>
      <protection hidden="1"/>
    </xf>
    <xf numFmtId="167" fontId="12" fillId="25" borderId="36" xfId="0" applyNumberFormat="1" applyFont="1" applyFill="1" applyBorder="1" applyAlignment="1" applyProtection="1">
      <alignment horizontal="right" vertical="center"/>
      <protection hidden="1"/>
    </xf>
    <xf numFmtId="167" fontId="12" fillId="25" borderId="33" xfId="0" applyNumberFormat="1" applyFont="1" applyFill="1" applyBorder="1" applyAlignment="1" applyProtection="1">
      <alignment horizontal="right" vertical="center"/>
      <protection hidden="1"/>
    </xf>
    <xf numFmtId="167" fontId="12" fillId="25" borderId="31" xfId="0" applyNumberFormat="1" applyFont="1" applyFill="1" applyBorder="1" applyAlignment="1" applyProtection="1">
      <alignment horizontal="right" vertical="center"/>
      <protection hidden="1"/>
    </xf>
    <xf numFmtId="167" fontId="12" fillId="25" borderId="0" xfId="0" applyNumberFormat="1" applyFont="1" applyFill="1" applyBorder="1" applyAlignment="1" applyProtection="1">
      <alignment horizontal="right" vertical="center"/>
      <protection hidden="1"/>
    </xf>
    <xf numFmtId="167" fontId="12" fillId="25" borderId="44" xfId="0" applyNumberFormat="1" applyFont="1" applyFill="1" applyBorder="1" applyAlignment="1" applyProtection="1">
      <alignment horizontal="right" vertical="center"/>
      <protection hidden="1"/>
    </xf>
    <xf numFmtId="167" fontId="12" fillId="25" borderId="35" xfId="0" applyNumberFormat="1" applyFont="1" applyFill="1" applyBorder="1" applyAlignment="1" applyProtection="1">
      <alignment horizontal="right" vertical="center"/>
      <protection hidden="1"/>
    </xf>
    <xf numFmtId="167" fontId="12" fillId="25" borderId="1" xfId="0" applyNumberFormat="1" applyFont="1" applyFill="1" applyBorder="1" applyAlignment="1" applyProtection="1">
      <alignment horizontal="right" vertical="center"/>
      <protection hidden="1"/>
    </xf>
    <xf numFmtId="167" fontId="12" fillId="25" borderId="30" xfId="0" applyNumberFormat="1" applyFont="1" applyFill="1" applyBorder="1" applyAlignment="1" applyProtection="1">
      <alignment horizontal="right" vertical="center"/>
      <protection hidden="1"/>
    </xf>
    <xf numFmtId="0" fontId="13" fillId="0" borderId="32" xfId="0" applyFont="1" applyBorder="1" applyAlignment="1">
      <alignment vertical="center" wrapText="1"/>
    </xf>
    <xf numFmtId="0" fontId="13" fillId="0" borderId="36" xfId="0" applyFont="1" applyBorder="1" applyAlignment="1">
      <alignment vertical="center" wrapText="1"/>
    </xf>
    <xf numFmtId="0" fontId="13" fillId="0" borderId="37" xfId="0" applyFont="1" applyBorder="1" applyAlignment="1">
      <alignment vertical="center" wrapText="1"/>
    </xf>
    <xf numFmtId="168" fontId="21" fillId="0" borderId="48" xfId="0" applyNumberFormat="1" applyFont="1" applyFill="1" applyBorder="1" applyAlignment="1" applyProtection="1">
      <alignment horizontal="right" vertical="center"/>
      <protection hidden="1"/>
    </xf>
    <xf numFmtId="168" fontId="21" fillId="0" borderId="3" xfId="0" applyNumberFormat="1" applyFont="1" applyFill="1" applyBorder="1" applyAlignment="1" applyProtection="1">
      <alignment horizontal="right" vertical="center"/>
      <protection hidden="1"/>
    </xf>
    <xf numFmtId="2" fontId="79" fillId="0" borderId="3" xfId="0" applyNumberFormat="1" applyFont="1" applyFill="1" applyBorder="1" applyAlignment="1" applyProtection="1">
      <alignment horizontal="center" vertical="center" wrapText="1"/>
      <protection hidden="1"/>
    </xf>
    <xf numFmtId="2" fontId="79" fillId="0" borderId="4" xfId="0" applyNumberFormat="1" applyFont="1" applyFill="1" applyBorder="1" applyAlignment="1" applyProtection="1">
      <alignment horizontal="center" vertical="center" wrapText="1"/>
      <protection hidden="1"/>
    </xf>
    <xf numFmtId="0" fontId="12" fillId="21" borderId="11" xfId="0" applyFont="1" applyFill="1" applyBorder="1" applyAlignment="1" applyProtection="1">
      <alignment wrapText="1"/>
      <protection hidden="1"/>
    </xf>
    <xf numFmtId="0" fontId="12" fillId="21" borderId="14" xfId="0" applyFont="1" applyFill="1" applyBorder="1" applyAlignment="1" applyProtection="1">
      <alignment wrapText="1"/>
      <protection hidden="1"/>
    </xf>
    <xf numFmtId="3" fontId="70" fillId="0" borderId="23" xfId="0" applyNumberFormat="1" applyFont="1" applyFill="1" applyBorder="1" applyAlignment="1" applyProtection="1">
      <alignment horizontal="right" indent="1"/>
      <protection hidden="1"/>
    </xf>
    <xf numFmtId="3" fontId="70" fillId="0" borderId="7" xfId="0" applyNumberFormat="1" applyFont="1" applyFill="1" applyBorder="1" applyAlignment="1" applyProtection="1">
      <alignment horizontal="right" indent="1"/>
      <protection hidden="1"/>
    </xf>
    <xf numFmtId="0" fontId="66" fillId="0" borderId="2" xfId="0" applyFont="1" applyFill="1" applyBorder="1" applyAlignment="1" applyProtection="1">
      <alignment horizontal="left" vertical="center" wrapText="1"/>
      <protection hidden="1"/>
    </xf>
    <xf numFmtId="0" fontId="66" fillId="0" borderId="3" xfId="0" applyFont="1" applyFill="1" applyBorder="1" applyAlignment="1" applyProtection="1">
      <alignment horizontal="left" vertical="center" wrapText="1"/>
      <protection hidden="1"/>
    </xf>
    <xf numFmtId="0" fontId="66" fillId="0" borderId="4" xfId="0" applyFont="1" applyFill="1" applyBorder="1" applyAlignment="1" applyProtection="1">
      <alignment horizontal="left" vertical="center" wrapText="1"/>
      <protection hidden="1"/>
    </xf>
    <xf numFmtId="0" fontId="12" fillId="21" borderId="17" xfId="0" applyFont="1" applyFill="1" applyBorder="1" applyProtection="1">
      <protection hidden="1"/>
    </xf>
    <xf numFmtId="0" fontId="12" fillId="21" borderId="12" xfId="0" applyFont="1" applyFill="1" applyBorder="1" applyProtection="1">
      <protection hidden="1"/>
    </xf>
    <xf numFmtId="0" fontId="12" fillId="21" borderId="14" xfId="0" applyFont="1" applyFill="1" applyBorder="1" applyProtection="1">
      <protection hidden="1"/>
    </xf>
    <xf numFmtId="49" fontId="0" fillId="0" borderId="12" xfId="0" applyNumberFormat="1" applyFill="1" applyBorder="1" applyAlignment="1" applyProtection="1">
      <protection locked="0"/>
    </xf>
    <xf numFmtId="49" fontId="0" fillId="0" borderId="13" xfId="0" applyNumberFormat="1" applyFill="1" applyBorder="1" applyAlignment="1" applyProtection="1">
      <protection locked="0"/>
    </xf>
    <xf numFmtId="0" fontId="12" fillId="3" borderId="17" xfId="0" applyFont="1" applyFill="1" applyBorder="1"/>
    <xf numFmtId="0" fontId="12" fillId="3" borderId="12" xfId="0" applyFont="1" applyFill="1" applyBorder="1"/>
    <xf numFmtId="0" fontId="12" fillId="3" borderId="14" xfId="0" applyFont="1" applyFill="1" applyBorder="1"/>
    <xf numFmtId="0" fontId="0" fillId="0" borderId="20" xfId="0"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0" borderId="23"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8" fillId="5" borderId="17" xfId="0" applyFont="1" applyFill="1" applyBorder="1" applyAlignment="1">
      <alignment wrapText="1"/>
    </xf>
    <xf numFmtId="0" fontId="19" fillId="5" borderId="12" xfId="0" applyFont="1" applyFill="1" applyBorder="1" applyAlignment="1">
      <alignment wrapText="1"/>
    </xf>
    <xf numFmtId="0" fontId="19" fillId="5" borderId="14" xfId="0" applyFont="1" applyFill="1" applyBorder="1" applyAlignment="1">
      <alignment wrapText="1"/>
    </xf>
    <xf numFmtId="0" fontId="13" fillId="0" borderId="11" xfId="0" applyFont="1" applyFill="1" applyBorder="1" applyAlignment="1" applyProtection="1">
      <alignment horizontal="left"/>
      <protection locked="0" hidden="1"/>
    </xf>
    <xf numFmtId="0" fontId="13" fillId="0" borderId="12" xfId="0" applyFont="1" applyFill="1" applyBorder="1" applyAlignment="1" applyProtection="1">
      <alignment horizontal="left"/>
      <protection locked="0" hidden="1"/>
    </xf>
    <xf numFmtId="0" fontId="13" fillId="0" borderId="14" xfId="0" applyFont="1" applyFill="1" applyBorder="1" applyAlignment="1" applyProtection="1">
      <alignment horizontal="left"/>
      <protection locked="0" hidden="1"/>
    </xf>
    <xf numFmtId="0" fontId="12" fillId="21" borderId="11" xfId="0" applyFont="1" applyFill="1" applyBorder="1" applyAlignment="1" applyProtection="1">
      <alignment horizontal="left"/>
      <protection hidden="1"/>
    </xf>
    <xf numFmtId="0" fontId="12" fillId="21" borderId="14" xfId="0" applyFont="1" applyFill="1" applyBorder="1" applyAlignment="1" applyProtection="1">
      <alignment horizontal="left"/>
      <protection hidden="1"/>
    </xf>
    <xf numFmtId="0" fontId="13" fillId="0" borderId="13" xfId="0" applyFont="1" applyFill="1" applyBorder="1" applyAlignment="1" applyProtection="1">
      <alignment horizontal="left"/>
      <protection locked="0" hidden="1"/>
    </xf>
    <xf numFmtId="49" fontId="0" fillId="21" borderId="25" xfId="0" applyNumberFormat="1" applyFill="1" applyBorder="1" applyAlignment="1" applyProtection="1">
      <protection hidden="1"/>
    </xf>
    <xf numFmtId="49" fontId="0" fillId="21" borderId="27" xfId="0" applyNumberFormat="1" applyFill="1" applyBorder="1" applyAlignment="1" applyProtection="1">
      <protection hidden="1"/>
    </xf>
    <xf numFmtId="49" fontId="0" fillId="21" borderId="28" xfId="0" applyNumberFormat="1" applyFill="1" applyBorder="1" applyAlignment="1" applyProtection="1">
      <protection hidden="1"/>
    </xf>
    <xf numFmtId="0" fontId="14" fillId="4" borderId="5" xfId="0" applyFont="1" applyFill="1" applyBorder="1"/>
    <xf numFmtId="0" fontId="14" fillId="4" borderId="6" xfId="0" applyFont="1" applyFill="1" applyBorder="1"/>
    <xf numFmtId="0" fontId="14" fillId="0" borderId="17" xfId="0" applyFont="1" applyFill="1" applyBorder="1" applyProtection="1">
      <protection locked="0"/>
    </xf>
    <xf numFmtId="0" fontId="14" fillId="0" borderId="12" xfId="0" applyFont="1" applyFill="1" applyBorder="1" applyProtection="1">
      <protection locked="0"/>
    </xf>
    <xf numFmtId="0" fontId="14" fillId="3" borderId="38" xfId="0" applyFont="1" applyFill="1" applyBorder="1"/>
    <xf numFmtId="0" fontId="14" fillId="3" borderId="26" xfId="0" applyFont="1" applyFill="1" applyBorder="1"/>
    <xf numFmtId="49" fontId="8" fillId="0" borderId="11" xfId="0" applyNumberFormat="1" applyFont="1" applyFill="1" applyBorder="1" applyAlignment="1" applyProtection="1">
      <protection locked="0"/>
    </xf>
    <xf numFmtId="49" fontId="8" fillId="0" borderId="14" xfId="0" applyNumberFormat="1" applyFont="1" applyFill="1" applyBorder="1" applyAlignment="1" applyProtection="1">
      <protection locked="0"/>
    </xf>
    <xf numFmtId="0" fontId="0" fillId="21" borderId="11" xfId="0" applyFill="1" applyBorder="1"/>
    <xf numFmtId="0" fontId="0" fillId="21" borderId="12" xfId="0" applyFill="1" applyBorder="1"/>
    <xf numFmtId="0" fontId="0" fillId="21" borderId="13" xfId="0" applyFill="1" applyBorder="1"/>
    <xf numFmtId="0" fontId="0" fillId="0" borderId="11" xfId="0" applyFill="1" applyBorder="1" applyAlignment="1" applyProtection="1"/>
    <xf numFmtId="0" fontId="0" fillId="0" borderId="14" xfId="0" applyFill="1" applyBorder="1" applyAlignment="1" applyProtection="1"/>
    <xf numFmtId="0" fontId="0" fillId="0" borderId="11" xfId="0" applyFont="1" applyFill="1" applyBorder="1" applyAlignment="1" applyProtection="1">
      <protection locked="0"/>
    </xf>
    <xf numFmtId="0" fontId="0" fillId="0" borderId="12" xfId="0" applyFont="1" applyFill="1" applyBorder="1" applyAlignment="1" applyProtection="1">
      <protection locked="0"/>
    </xf>
    <xf numFmtId="0" fontId="0" fillId="0" borderId="14" xfId="0" applyFont="1" applyFill="1" applyBorder="1" applyAlignment="1" applyProtection="1">
      <protection locked="0"/>
    </xf>
    <xf numFmtId="0" fontId="12" fillId="21" borderId="11" xfId="0" applyFont="1" applyFill="1" applyBorder="1"/>
    <xf numFmtId="165" fontId="17" fillId="0" borderId="11" xfId="0" applyNumberFormat="1" applyFont="1" applyFill="1" applyBorder="1" applyAlignment="1" applyProtection="1">
      <alignment horizontal="left" indent="1"/>
      <protection locked="0"/>
    </xf>
    <xf numFmtId="165" fontId="0" fillId="0" borderId="12" xfId="0" applyNumberFormat="1" applyFont="1" applyFill="1" applyBorder="1" applyAlignment="1" applyProtection="1">
      <alignment horizontal="left" indent="1"/>
      <protection locked="0"/>
    </xf>
    <xf numFmtId="165" fontId="0" fillId="0" borderId="13" xfId="0" applyNumberFormat="1" applyFont="1" applyFill="1" applyBorder="1" applyAlignment="1" applyProtection="1">
      <alignment horizontal="left" indent="1"/>
      <protection locked="0"/>
    </xf>
    <xf numFmtId="0" fontId="0" fillId="0" borderId="6" xfId="0" applyFill="1" applyBorder="1" applyAlignment="1" applyProtection="1">
      <alignment horizontal="left"/>
      <protection locked="0"/>
    </xf>
    <xf numFmtId="0" fontId="0" fillId="0" borderId="7" xfId="0" applyFill="1" applyBorder="1" applyAlignment="1" applyProtection="1">
      <alignment horizontal="left"/>
      <protection locked="0"/>
    </xf>
    <xf numFmtId="0" fontId="8" fillId="0" borderId="0" xfId="0" applyFont="1" applyAlignment="1">
      <alignment wrapText="1"/>
    </xf>
    <xf numFmtId="164" fontId="0" fillId="0" borderId="11" xfId="0" applyNumberFormat="1" applyFill="1" applyBorder="1" applyAlignment="1" applyProtection="1">
      <alignment horizontal="left"/>
      <protection locked="0"/>
    </xf>
    <xf numFmtId="164" fontId="0" fillId="0" borderId="12" xfId="0" applyNumberFormat="1" applyFill="1" applyBorder="1" applyAlignment="1" applyProtection="1">
      <alignment horizontal="left"/>
      <protection locked="0"/>
    </xf>
    <xf numFmtId="164" fontId="0" fillId="0" borderId="13" xfId="0" applyNumberFormat="1" applyFill="1" applyBorder="1" applyAlignment="1" applyProtection="1">
      <alignment horizontal="left"/>
      <protection locked="0"/>
    </xf>
    <xf numFmtId="0" fontId="0" fillId="21" borderId="12" xfId="0" applyFill="1" applyBorder="1" applyAlignment="1" applyProtection="1">
      <alignment horizontal="left"/>
      <protection locked="0"/>
    </xf>
    <xf numFmtId="0" fontId="0" fillId="21" borderId="13" xfId="0" applyFill="1" applyBorder="1" applyAlignment="1" applyProtection="1">
      <alignment horizontal="left"/>
      <protection locked="0"/>
    </xf>
    <xf numFmtId="0" fontId="0" fillId="0" borderId="11" xfId="0" applyFill="1" applyBorder="1" applyAlignment="1" applyProtection="1">
      <alignment horizontal="left" shrinkToFit="1"/>
      <protection locked="0"/>
    </xf>
    <xf numFmtId="0" fontId="0" fillId="0" borderId="12" xfId="0" applyFill="1" applyBorder="1" applyAlignment="1" applyProtection="1">
      <alignment horizontal="left" shrinkToFit="1"/>
      <protection locked="0"/>
    </xf>
    <xf numFmtId="0" fontId="0" fillId="0" borderId="13" xfId="0" applyFill="1" applyBorder="1" applyAlignment="1" applyProtection="1">
      <alignment horizontal="left" shrinkToFit="1"/>
      <protection locked="0"/>
    </xf>
    <xf numFmtId="164" fontId="0" fillId="0" borderId="14" xfId="0" applyNumberFormat="1" applyFill="1" applyBorder="1" applyAlignment="1" applyProtection="1">
      <alignment horizontal="left"/>
      <protection locked="0"/>
    </xf>
    <xf numFmtId="0" fontId="13" fillId="0" borderId="11" xfId="0" applyFont="1" applyBorder="1" applyAlignment="1" applyProtection="1">
      <alignment horizontal="left"/>
      <protection locked="0"/>
    </xf>
    <xf numFmtId="0" fontId="13" fillId="0" borderId="12" xfId="0" applyFont="1" applyBorder="1" applyAlignment="1" applyProtection="1">
      <alignment horizontal="left"/>
      <protection locked="0"/>
    </xf>
    <xf numFmtId="0" fontId="13" fillId="0" borderId="14" xfId="0" applyFont="1" applyBorder="1" applyAlignment="1" applyProtection="1">
      <alignment horizontal="left"/>
      <protection locked="0"/>
    </xf>
    <xf numFmtId="0" fontId="109" fillId="2" borderId="2" xfId="0" applyFont="1" applyFill="1" applyBorder="1" applyAlignment="1">
      <alignment horizontal="left" vertical="center"/>
    </xf>
    <xf numFmtId="0" fontId="109" fillId="2" borderId="3" xfId="0" applyFont="1" applyFill="1" applyBorder="1" applyAlignment="1">
      <alignment horizontal="left" vertical="center"/>
    </xf>
    <xf numFmtId="0" fontId="109" fillId="2" borderId="4" xfId="0" applyFont="1" applyFill="1" applyBorder="1" applyAlignment="1">
      <alignment horizontal="left"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0" fillId="24" borderId="38" xfId="0" applyFont="1" applyFill="1" applyBorder="1" applyAlignment="1"/>
    <xf numFmtId="0" fontId="110" fillId="24" borderId="27" xfId="0" applyFont="1" applyFill="1" applyBorder="1" applyAlignment="1"/>
    <xf numFmtId="0" fontId="110" fillId="24" borderId="28" xfId="0" applyFont="1" applyFill="1" applyBorder="1" applyAlignment="1"/>
    <xf numFmtId="0" fontId="12" fillId="21" borderId="11" xfId="0" applyFont="1" applyFill="1" applyBorder="1" applyAlignment="1">
      <alignment horizontal="left"/>
    </xf>
    <xf numFmtId="0" fontId="13" fillId="0" borderId="11" xfId="0" applyFont="1" applyFill="1" applyBorder="1" applyAlignment="1" applyProtection="1">
      <alignment horizontal="left"/>
      <protection locked="0"/>
    </xf>
    <xf numFmtId="0" fontId="13" fillId="0" borderId="14" xfId="0" applyFont="1" applyFill="1" applyBorder="1" applyAlignment="1" applyProtection="1">
      <alignment horizontal="left"/>
      <protection locked="0"/>
    </xf>
    <xf numFmtId="0" fontId="14" fillId="0" borderId="11" xfId="0" applyFont="1" applyFill="1" applyBorder="1" applyAlignment="1">
      <alignment horizontal="left"/>
    </xf>
    <xf numFmtId="0" fontId="14" fillId="0" borderId="12" xfId="0" applyFont="1" applyFill="1" applyBorder="1" applyAlignment="1">
      <alignment horizontal="left"/>
    </xf>
    <xf numFmtId="0" fontId="14" fillId="0" borderId="13" xfId="0" applyFont="1" applyFill="1" applyBorder="1" applyAlignment="1">
      <alignment horizontal="left"/>
    </xf>
    <xf numFmtId="164" fontId="13" fillId="0" borderId="11" xfId="0" applyNumberFormat="1" applyFont="1" applyFill="1" applyBorder="1" applyAlignment="1" applyProtection="1">
      <alignment horizontal="left"/>
      <protection locked="0"/>
    </xf>
    <xf numFmtId="164" fontId="13" fillId="0" borderId="12" xfId="0" applyNumberFormat="1" applyFont="1" applyFill="1" applyBorder="1" applyAlignment="1" applyProtection="1">
      <alignment horizontal="left"/>
      <protection locked="0"/>
    </xf>
    <xf numFmtId="164" fontId="13" fillId="0" borderId="14" xfId="0" applyNumberFormat="1" applyFont="1" applyFill="1" applyBorder="1" applyAlignment="1" applyProtection="1">
      <alignment horizontal="left"/>
      <protection locked="0"/>
    </xf>
    <xf numFmtId="164" fontId="8" fillId="0" borderId="25" xfId="0" applyNumberFormat="1" applyFont="1" applyFill="1" applyBorder="1" applyAlignment="1" applyProtection="1">
      <alignment horizontal="left"/>
      <protection locked="0"/>
    </xf>
    <xf numFmtId="164" fontId="8" fillId="0" borderId="27" xfId="0" applyNumberFormat="1" applyFont="1" applyFill="1" applyBorder="1" applyAlignment="1" applyProtection="1">
      <alignment horizontal="left"/>
      <protection locked="0"/>
    </xf>
    <xf numFmtId="164" fontId="8" fillId="0" borderId="26" xfId="0" applyNumberFormat="1" applyFont="1" applyFill="1" applyBorder="1" applyAlignment="1" applyProtection="1">
      <alignment horizontal="left"/>
      <protection locked="0"/>
    </xf>
    <xf numFmtId="0" fontId="17" fillId="0" borderId="27" xfId="0" applyFont="1" applyFill="1" applyBorder="1" applyAlignment="1" applyProtection="1">
      <alignment horizontal="right" indent="1"/>
      <protection locked="0"/>
    </xf>
    <xf numFmtId="0" fontId="17" fillId="0" borderId="28" xfId="0" applyFont="1" applyFill="1" applyBorder="1" applyAlignment="1" applyProtection="1">
      <alignment horizontal="right" indent="1"/>
      <protection locked="0"/>
    </xf>
    <xf numFmtId="0" fontId="8" fillId="0" borderId="25" xfId="0" applyFont="1" applyFill="1" applyBorder="1" applyAlignment="1" applyProtection="1">
      <alignment horizontal="left"/>
      <protection locked="0"/>
    </xf>
    <xf numFmtId="0" fontId="8" fillId="0" borderId="27" xfId="0" applyFont="1" applyFill="1" applyBorder="1" applyAlignment="1" applyProtection="1">
      <alignment horizontal="left"/>
      <protection locked="0"/>
    </xf>
    <xf numFmtId="0" fontId="8" fillId="0" borderId="26" xfId="0" applyFont="1" applyFill="1" applyBorder="1" applyAlignment="1" applyProtection="1">
      <alignment horizontal="left"/>
      <protection locked="0"/>
    </xf>
    <xf numFmtId="164" fontId="13" fillId="0" borderId="11" xfId="0" applyNumberFormat="1" applyFont="1" applyFill="1" applyBorder="1" applyAlignment="1" applyProtection="1">
      <protection locked="0"/>
    </xf>
    <xf numFmtId="164" fontId="13" fillId="0" borderId="12" xfId="0" applyNumberFormat="1" applyFont="1" applyFill="1" applyBorder="1" applyAlignment="1" applyProtection="1">
      <protection locked="0"/>
    </xf>
    <xf numFmtId="164" fontId="13" fillId="0" borderId="13" xfId="0" applyNumberFormat="1" applyFont="1" applyFill="1" applyBorder="1" applyAlignment="1" applyProtection="1">
      <protection locked="0"/>
    </xf>
    <xf numFmtId="164" fontId="13" fillId="0" borderId="11" xfId="0" applyNumberFormat="1" applyFont="1" applyFill="1" applyBorder="1" applyAlignment="1" applyProtection="1">
      <alignment horizontal="left"/>
      <protection locked="0" hidden="1"/>
    </xf>
    <xf numFmtId="164" fontId="13" fillId="0" borderId="12" xfId="0" applyNumberFormat="1" applyFont="1" applyFill="1" applyBorder="1" applyAlignment="1" applyProtection="1">
      <alignment horizontal="left"/>
      <protection locked="0" hidden="1"/>
    </xf>
    <xf numFmtId="164" fontId="13" fillId="0" borderId="14" xfId="0" applyNumberFormat="1" applyFont="1" applyFill="1" applyBorder="1" applyAlignment="1" applyProtection="1">
      <alignment horizontal="left"/>
      <protection locked="0" hidden="1"/>
    </xf>
    <xf numFmtId="164" fontId="13" fillId="0" borderId="13" xfId="0" applyNumberFormat="1" applyFont="1" applyFill="1" applyBorder="1" applyAlignment="1" applyProtection="1">
      <alignment horizontal="left"/>
      <protection locked="0" hidden="1"/>
    </xf>
    <xf numFmtId="166" fontId="0" fillId="0" borderId="12" xfId="0" quotePrefix="1" applyNumberFormat="1" applyFill="1" applyBorder="1" applyAlignment="1" applyProtection="1">
      <alignment horizontal="left"/>
      <protection locked="0"/>
    </xf>
    <xf numFmtId="0" fontId="40" fillId="21" borderId="42" xfId="0" applyFont="1" applyFill="1" applyBorder="1" applyAlignment="1">
      <alignment horizontal="center" vertical="center" wrapText="1"/>
    </xf>
    <xf numFmtId="0" fontId="40" fillId="21" borderId="41" xfId="0" applyFont="1" applyFill="1" applyBorder="1" applyAlignment="1">
      <alignment horizontal="center" vertical="center" wrapText="1"/>
    </xf>
    <xf numFmtId="0" fontId="21" fillId="21" borderId="11" xfId="0" applyFont="1" applyFill="1" applyBorder="1" applyAlignment="1" applyProtection="1">
      <alignment horizontal="left" vertical="center"/>
      <protection hidden="1"/>
    </xf>
    <xf numFmtId="0" fontId="21" fillId="21" borderId="12" xfId="0" applyFont="1" applyFill="1" applyBorder="1" applyAlignment="1" applyProtection="1">
      <alignment horizontal="left" vertical="center"/>
      <protection hidden="1"/>
    </xf>
    <xf numFmtId="0" fontId="21" fillId="21" borderId="13" xfId="0" applyFont="1" applyFill="1" applyBorder="1" applyAlignment="1" applyProtection="1">
      <alignment horizontal="left" vertical="center"/>
      <protection hidden="1"/>
    </xf>
    <xf numFmtId="0" fontId="21" fillId="0" borderId="23"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0" borderId="25" xfId="0" applyFont="1" applyBorder="1" applyAlignment="1" applyProtection="1">
      <alignment horizontal="left" vertical="top" wrapText="1"/>
      <protection locked="0"/>
    </xf>
    <xf numFmtId="0" fontId="21" fillId="0" borderId="27" xfId="0" applyFont="1" applyBorder="1" applyAlignment="1" applyProtection="1">
      <alignment horizontal="left" vertical="top" wrapText="1"/>
      <protection locked="0"/>
    </xf>
    <xf numFmtId="0" fontId="21" fillId="0" borderId="28" xfId="0" applyFont="1" applyBorder="1" applyAlignment="1" applyProtection="1">
      <alignment horizontal="left" vertical="top" wrapText="1"/>
      <protection locked="0"/>
    </xf>
    <xf numFmtId="0" fontId="12" fillId="21" borderId="17" xfId="0" applyFont="1" applyFill="1" applyBorder="1" applyAlignment="1">
      <alignment horizontal="left" vertical="center" wrapText="1"/>
    </xf>
    <xf numFmtId="0" fontId="12" fillId="21" borderId="14" xfId="0" applyFont="1" applyFill="1" applyBorder="1" applyAlignment="1">
      <alignment horizontal="left" vertical="center" wrapText="1"/>
    </xf>
    <xf numFmtId="0" fontId="31" fillId="0" borderId="0" xfId="0" applyFont="1" applyAlignment="1">
      <alignment horizontal="left" vertical="center" wrapText="1"/>
    </xf>
    <xf numFmtId="0" fontId="25" fillId="21" borderId="42" xfId="0" applyFont="1" applyFill="1" applyBorder="1" applyAlignment="1">
      <alignment horizontal="center" vertical="center" wrapText="1"/>
    </xf>
    <xf numFmtId="0" fontId="25" fillId="21" borderId="41" xfId="0" applyFont="1" applyFill="1" applyBorder="1" applyAlignment="1">
      <alignment horizontal="center" vertical="center" wrapText="1"/>
    </xf>
    <xf numFmtId="0" fontId="12" fillId="21" borderId="38" xfId="0" applyFont="1" applyFill="1" applyBorder="1" applyAlignment="1">
      <alignment horizontal="left" vertical="center" wrapText="1"/>
    </xf>
    <xf numFmtId="0" fontId="12" fillId="21" borderId="26" xfId="0" applyFont="1" applyFill="1" applyBorder="1" applyAlignment="1">
      <alignment horizontal="left" vertical="center" wrapText="1"/>
    </xf>
    <xf numFmtId="0" fontId="12" fillId="21" borderId="56" xfId="0" applyFont="1" applyFill="1" applyBorder="1" applyAlignment="1">
      <alignment horizontal="left" vertical="center" wrapText="1"/>
    </xf>
    <xf numFmtId="0" fontId="12" fillId="21" borderId="61" xfId="0" applyFont="1" applyFill="1" applyBorder="1" applyAlignment="1">
      <alignment horizontal="left" vertical="center" wrapText="1"/>
    </xf>
    <xf numFmtId="0" fontId="115" fillId="23" borderId="29" xfId="0" applyFont="1" applyFill="1" applyBorder="1" applyAlignment="1">
      <alignment horizontal="left" vertical="center" wrapText="1"/>
    </xf>
    <xf numFmtId="0" fontId="115" fillId="23" borderId="1" xfId="0" applyFont="1" applyFill="1" applyBorder="1" applyAlignment="1">
      <alignment horizontal="left" vertical="center" wrapText="1"/>
    </xf>
    <xf numFmtId="0" fontId="115" fillId="23" borderId="40" xfId="0" applyFont="1" applyFill="1" applyBorder="1" applyAlignment="1">
      <alignment horizontal="left" vertical="center" wrapText="1"/>
    </xf>
    <xf numFmtId="0" fontId="106" fillId="23" borderId="2" xfId="0" applyFont="1" applyFill="1" applyBorder="1" applyAlignment="1">
      <alignment horizontal="left" vertical="center" wrapText="1"/>
    </xf>
    <xf numFmtId="0" fontId="106" fillId="23" borderId="3" xfId="0" applyFont="1" applyFill="1" applyBorder="1" applyAlignment="1">
      <alignment horizontal="left" vertical="center" wrapText="1"/>
    </xf>
    <xf numFmtId="0" fontId="106" fillId="23" borderId="4" xfId="0" applyFont="1" applyFill="1" applyBorder="1" applyAlignment="1">
      <alignment horizontal="left" vertical="center" wrapText="1"/>
    </xf>
    <xf numFmtId="0" fontId="25" fillId="21" borderId="2" xfId="0" applyFont="1" applyFill="1" applyBorder="1" applyAlignment="1" applyProtection="1">
      <alignment horizontal="left" vertical="center" wrapText="1"/>
      <protection hidden="1"/>
    </xf>
    <xf numFmtId="0" fontId="25" fillId="21" borderId="3" xfId="0" applyFont="1" applyFill="1" applyBorder="1" applyAlignment="1" applyProtection="1">
      <alignment horizontal="left" vertical="center" wrapText="1"/>
      <protection hidden="1"/>
    </xf>
    <xf numFmtId="0" fontId="25" fillId="21" borderId="4" xfId="0" applyFont="1" applyFill="1" applyBorder="1" applyAlignment="1" applyProtection="1">
      <alignment horizontal="left" vertical="center" wrapText="1"/>
      <protection hidden="1"/>
    </xf>
    <xf numFmtId="0" fontId="21" fillId="21" borderId="45" xfId="0" applyFont="1" applyFill="1" applyBorder="1" applyAlignment="1" applyProtection="1">
      <alignment horizontal="left" vertical="center"/>
      <protection hidden="1"/>
    </xf>
    <xf numFmtId="0" fontId="21" fillId="21" borderId="46" xfId="0" applyFont="1" applyFill="1" applyBorder="1" applyAlignment="1" applyProtection="1">
      <alignment horizontal="left" vertical="center"/>
      <protection hidden="1"/>
    </xf>
    <xf numFmtId="0" fontId="21" fillId="21" borderId="47" xfId="0" applyFont="1" applyFill="1" applyBorder="1" applyAlignment="1" applyProtection="1">
      <alignment horizontal="left" vertical="center"/>
      <protection hidden="1"/>
    </xf>
    <xf numFmtId="0" fontId="21" fillId="0" borderId="32" xfId="0" applyFont="1" applyFill="1" applyBorder="1" applyAlignment="1" applyProtection="1">
      <alignment horizontal="left" vertical="top" wrapText="1"/>
      <protection locked="0"/>
    </xf>
    <xf numFmtId="0" fontId="21" fillId="0" borderId="36" xfId="0" applyFont="1" applyFill="1" applyBorder="1" applyAlignment="1" applyProtection="1">
      <alignment horizontal="left" vertical="top" wrapText="1"/>
      <protection locked="0"/>
    </xf>
    <xf numFmtId="0" fontId="21" fillId="0" borderId="37" xfId="0" applyFont="1" applyFill="1" applyBorder="1" applyAlignment="1" applyProtection="1">
      <alignment horizontal="left" vertical="top" wrapText="1"/>
      <protection locked="0"/>
    </xf>
    <xf numFmtId="0" fontId="21" fillId="0" borderId="8"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9" xfId="0" applyFont="1" applyFill="1" applyBorder="1" applyAlignment="1" applyProtection="1">
      <alignment horizontal="left" vertical="top" wrapText="1"/>
      <protection locked="0"/>
    </xf>
    <xf numFmtId="0" fontId="21" fillId="0" borderId="29"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0" borderId="40" xfId="0" applyFont="1" applyFill="1" applyBorder="1" applyAlignment="1" applyProtection="1">
      <alignment horizontal="left" vertical="top" wrapText="1"/>
      <protection locked="0"/>
    </xf>
    <xf numFmtId="0" fontId="17" fillId="0" borderId="56" xfId="0" applyFont="1" applyBorder="1" applyAlignment="1" applyProtection="1">
      <alignment horizontal="left" vertical="center" wrapText="1"/>
      <protection locked="0"/>
    </xf>
    <xf numFmtId="0" fontId="17" fillId="0" borderId="46" xfId="0" applyFont="1" applyBorder="1" applyAlignment="1" applyProtection="1">
      <alignment horizontal="left" vertical="center" wrapText="1"/>
      <protection locked="0"/>
    </xf>
    <xf numFmtId="0" fontId="17" fillId="0" borderId="47"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0" fontId="17" fillId="0" borderId="12" xfId="0" applyFont="1" applyBorder="1" applyAlignment="1" applyProtection="1">
      <alignment horizontal="left" vertical="center" wrapText="1"/>
      <protection locked="0"/>
    </xf>
    <xf numFmtId="0" fontId="17" fillId="0" borderId="13" xfId="0" applyFont="1" applyBorder="1" applyAlignment="1" applyProtection="1">
      <alignment horizontal="left" vertical="center" wrapText="1"/>
      <protection locked="0"/>
    </xf>
    <xf numFmtId="0" fontId="25" fillId="21" borderId="32" xfId="0" applyFont="1" applyFill="1" applyBorder="1" applyAlignment="1">
      <alignment horizontal="left" vertical="center" wrapText="1"/>
    </xf>
    <xf numFmtId="0" fontId="25" fillId="21" borderId="36" xfId="0" applyFont="1" applyFill="1" applyBorder="1" applyAlignment="1">
      <alignment horizontal="left" vertical="center" wrapText="1"/>
    </xf>
    <xf numFmtId="0" fontId="25" fillId="21" borderId="37" xfId="0" applyFont="1" applyFill="1" applyBorder="1" applyAlignment="1">
      <alignment horizontal="left" vertical="center" wrapText="1"/>
    </xf>
    <xf numFmtId="0" fontId="25" fillId="21" borderId="29" xfId="0" applyFont="1" applyFill="1" applyBorder="1" applyAlignment="1">
      <alignment horizontal="left" vertical="center" wrapText="1"/>
    </xf>
    <xf numFmtId="0" fontId="25" fillId="21" borderId="1" xfId="0" applyFont="1" applyFill="1" applyBorder="1" applyAlignment="1">
      <alignment horizontal="left" vertical="center" wrapText="1"/>
    </xf>
    <xf numFmtId="0" fontId="25" fillId="21" borderId="40" xfId="0" applyFont="1" applyFill="1" applyBorder="1" applyAlignment="1">
      <alignment horizontal="left" vertical="center" wrapText="1"/>
    </xf>
    <xf numFmtId="0" fontId="115" fillId="23" borderId="0" xfId="0" applyFont="1" applyFill="1" applyBorder="1" applyAlignment="1">
      <alignment horizontal="left" vertical="center" wrapText="1"/>
    </xf>
    <xf numFmtId="0" fontId="115" fillId="23" borderId="9" xfId="0" applyFont="1" applyFill="1" applyBorder="1" applyAlignment="1">
      <alignment horizontal="left" vertical="center" wrapText="1"/>
    </xf>
    <xf numFmtId="0" fontId="17" fillId="0" borderId="38" xfId="0" applyFont="1" applyBorder="1" applyAlignment="1" applyProtection="1">
      <alignment horizontal="left" vertical="center" wrapText="1"/>
      <protection locked="0"/>
    </xf>
    <xf numFmtId="0" fontId="17" fillId="0" borderId="27" xfId="0" applyFont="1" applyBorder="1" applyAlignment="1" applyProtection="1">
      <alignment horizontal="left" vertical="center" wrapText="1"/>
      <protection locked="0"/>
    </xf>
    <xf numFmtId="0" fontId="17" fillId="0" borderId="28" xfId="0" applyFont="1" applyBorder="1" applyAlignment="1" applyProtection="1">
      <alignment horizontal="left" vertical="center" wrapText="1"/>
      <protection locked="0"/>
    </xf>
    <xf numFmtId="0" fontId="81" fillId="23" borderId="32" xfId="0" applyFont="1" applyFill="1" applyBorder="1" applyAlignment="1" applyProtection="1">
      <alignment horizontal="left" vertical="center" wrapText="1"/>
      <protection hidden="1"/>
    </xf>
    <xf numFmtId="0" fontId="81" fillId="23" borderId="36" xfId="0" applyFont="1" applyFill="1" applyBorder="1" applyAlignment="1" applyProtection="1">
      <alignment horizontal="left" vertical="center" wrapText="1"/>
      <protection hidden="1"/>
    </xf>
    <xf numFmtId="0" fontId="81" fillId="23" borderId="37" xfId="0" applyFont="1" applyFill="1" applyBorder="1" applyAlignment="1" applyProtection="1">
      <alignment horizontal="left" vertical="center" wrapText="1"/>
      <protection hidden="1"/>
    </xf>
    <xf numFmtId="0" fontId="40" fillId="21" borderId="32" xfId="0" applyFont="1" applyFill="1" applyBorder="1" applyAlignment="1">
      <alignment horizontal="center" vertical="center" wrapText="1"/>
    </xf>
    <xf numFmtId="0" fontId="121" fillId="23" borderId="0" xfId="0" applyFont="1" applyFill="1" applyAlignment="1">
      <alignment vertical="center" wrapText="1"/>
    </xf>
    <xf numFmtId="179" fontId="2" fillId="21" borderId="11" xfId="21" applyNumberFormat="1" applyFont="1" applyFill="1" applyBorder="1"/>
    <xf numFmtId="179" fontId="2" fillId="21" borderId="14" xfId="21" applyNumberFormat="1" applyFont="1" applyFill="1" applyBorder="1"/>
    <xf numFmtId="179" fontId="2" fillId="21" borderId="12" xfId="0" applyNumberFormat="1" applyFont="1" applyFill="1" applyBorder="1"/>
    <xf numFmtId="179" fontId="2" fillId="21" borderId="14" xfId="0" applyNumberFormat="1" applyFont="1" applyFill="1" applyBorder="1"/>
    <xf numFmtId="3" fontId="78" fillId="0" borderId="11" xfId="0" applyNumberFormat="1" applyFont="1" applyFill="1" applyBorder="1" applyAlignment="1" applyProtection="1">
      <alignment vertical="center"/>
      <protection locked="0"/>
    </xf>
    <xf numFmtId="3" fontId="78" fillId="0" borderId="14" xfId="0" applyNumberFormat="1" applyFont="1" applyFill="1" applyBorder="1" applyAlignment="1" applyProtection="1">
      <alignment vertical="center"/>
      <protection locked="0"/>
    </xf>
    <xf numFmtId="179" fontId="21" fillId="0" borderId="11" xfId="0" applyNumberFormat="1" applyFont="1" applyBorder="1" applyProtection="1">
      <protection locked="0"/>
    </xf>
    <xf numFmtId="179" fontId="21" fillId="0" borderId="14" xfId="0" applyNumberFormat="1" applyFont="1" applyBorder="1" applyProtection="1">
      <protection locked="0"/>
    </xf>
    <xf numFmtId="179" fontId="21" fillId="0" borderId="11" xfId="21" applyNumberFormat="1" applyFont="1" applyBorder="1" applyProtection="1">
      <protection locked="0"/>
    </xf>
    <xf numFmtId="179" fontId="21" fillId="0" borderId="14" xfId="21" applyNumberFormat="1" applyFont="1" applyBorder="1" applyProtection="1">
      <protection locked="0"/>
    </xf>
    <xf numFmtId="0" fontId="21" fillId="0" borderId="18" xfId="0" applyFont="1" applyBorder="1" applyAlignment="1" applyProtection="1">
      <alignment wrapText="1"/>
      <protection locked="0"/>
    </xf>
    <xf numFmtId="169" fontId="21" fillId="0" borderId="18" xfId="0" applyNumberFormat="1" applyFont="1" applyFill="1" applyBorder="1" applyAlignment="1" applyProtection="1">
      <alignment vertical="center" wrapText="1"/>
      <protection locked="0"/>
    </xf>
    <xf numFmtId="0" fontId="21" fillId="26" borderId="17" xfId="0" applyFont="1" applyFill="1" applyBorder="1" applyAlignment="1">
      <alignment vertical="center" wrapText="1"/>
    </xf>
    <xf numFmtId="0" fontId="21" fillId="4" borderId="14" xfId="0" applyFont="1" applyFill="1" applyBorder="1" applyAlignment="1">
      <alignment vertical="center" wrapText="1"/>
    </xf>
    <xf numFmtId="0" fontId="21" fillId="0" borderId="17" xfId="0" applyFont="1" applyBorder="1" applyAlignment="1"/>
    <xf numFmtId="0" fontId="21" fillId="0" borderId="14" xfId="0" applyFont="1" applyBorder="1" applyAlignment="1"/>
    <xf numFmtId="0" fontId="21" fillId="26" borderId="56" xfId="0" applyFont="1" applyFill="1" applyBorder="1" applyAlignment="1">
      <alignment vertical="center" wrapText="1"/>
    </xf>
    <xf numFmtId="0" fontId="21" fillId="0" borderId="61" xfId="0" applyFont="1" applyBorder="1" applyAlignment="1">
      <alignment vertical="center" wrapText="1"/>
    </xf>
    <xf numFmtId="0" fontId="21" fillId="0" borderId="14" xfId="0" applyFont="1" applyBorder="1" applyAlignment="1">
      <alignment vertical="center" wrapText="1"/>
    </xf>
    <xf numFmtId="37" fontId="21" fillId="0" borderId="25" xfId="21" applyNumberFormat="1" applyFont="1" applyBorder="1" applyAlignment="1" applyProtection="1">
      <alignment horizontal="right" vertical="center"/>
      <protection locked="0"/>
    </xf>
    <xf numFmtId="37" fontId="21" fillId="0" borderId="26" xfId="21" applyNumberFormat="1" applyFont="1" applyBorder="1" applyAlignment="1" applyProtection="1">
      <alignment horizontal="right" vertical="center"/>
      <protection locked="0"/>
    </xf>
    <xf numFmtId="37" fontId="21" fillId="0" borderId="25" xfId="21" applyNumberFormat="1" applyFont="1" applyFill="1" applyBorder="1" applyAlignment="1" applyProtection="1">
      <alignment horizontal="right" vertical="center"/>
      <protection locked="0"/>
    </xf>
    <xf numFmtId="37" fontId="21" fillId="0" borderId="26" xfId="21" applyNumberFormat="1" applyFont="1" applyFill="1" applyBorder="1" applyAlignment="1" applyProtection="1">
      <alignment horizontal="right" vertical="center"/>
      <protection locked="0"/>
    </xf>
    <xf numFmtId="0" fontId="21" fillId="26" borderId="8" xfId="0" applyFont="1" applyFill="1" applyBorder="1" applyAlignment="1">
      <alignment vertical="center" wrapText="1"/>
    </xf>
    <xf numFmtId="0" fontId="21" fillId="3" borderId="36" xfId="0" applyFont="1" applyFill="1" applyBorder="1" applyAlignment="1">
      <alignment vertical="center" wrapText="1"/>
    </xf>
    <xf numFmtId="0" fontId="21" fillId="3" borderId="37" xfId="0" applyFont="1" applyFill="1" applyBorder="1" applyAlignment="1">
      <alignment vertical="center" wrapText="1"/>
    </xf>
    <xf numFmtId="0" fontId="21" fillId="4" borderId="15" xfId="0" applyFont="1" applyFill="1" applyBorder="1" applyAlignment="1">
      <alignment vertical="center" wrapText="1"/>
    </xf>
    <xf numFmtId="0" fontId="21" fillId="4" borderId="34" xfId="0" applyFont="1" applyFill="1" applyBorder="1" applyAlignment="1">
      <alignment vertical="center" wrapText="1"/>
    </xf>
    <xf numFmtId="0" fontId="21" fillId="4" borderId="17" xfId="0" applyFont="1" applyFill="1" applyBorder="1" applyAlignment="1">
      <alignment vertical="center" wrapText="1"/>
    </xf>
    <xf numFmtId="0" fontId="17" fillId="16" borderId="18" xfId="0" applyFont="1" applyFill="1" applyBorder="1" applyAlignment="1" applyProtection="1">
      <alignment horizontal="left" vertical="center" wrapText="1"/>
      <protection locked="0"/>
    </xf>
    <xf numFmtId="4" fontId="21" fillId="0" borderId="18" xfId="0" applyNumberFormat="1" applyFont="1" applyBorder="1" applyAlignment="1" applyProtection="1">
      <alignment horizontal="right" vertical="center"/>
      <protection locked="0"/>
    </xf>
    <xf numFmtId="4" fontId="21" fillId="0" borderId="55" xfId="0" applyNumberFormat="1" applyFont="1" applyBorder="1" applyAlignment="1" applyProtection="1">
      <alignment horizontal="right" vertical="center"/>
      <protection locked="0"/>
    </xf>
    <xf numFmtId="0" fontId="28" fillId="26" borderId="45" xfId="0" applyFont="1" applyFill="1" applyBorder="1" applyAlignment="1">
      <alignment horizontal="center" vertical="center" wrapText="1"/>
    </xf>
    <xf numFmtId="0" fontId="28" fillId="26" borderId="46" xfId="0" applyFont="1" applyFill="1" applyBorder="1" applyAlignment="1">
      <alignment horizontal="center" vertical="center" wrapText="1"/>
    </xf>
    <xf numFmtId="0" fontId="28" fillId="4" borderId="61" xfId="0" applyFont="1" applyFill="1" applyBorder="1" applyAlignment="1">
      <alignment horizontal="center" vertical="center" wrapText="1"/>
    </xf>
    <xf numFmtId="0" fontId="28" fillId="26" borderId="56" xfId="0" applyFont="1" applyFill="1" applyBorder="1" applyAlignment="1">
      <alignment horizontal="center" vertical="center" wrapText="1"/>
    </xf>
    <xf numFmtId="0" fontId="28" fillId="4" borderId="46" xfId="0" applyFont="1" applyFill="1" applyBorder="1" applyAlignment="1">
      <alignment horizontal="center" vertical="center" wrapText="1"/>
    </xf>
    <xf numFmtId="0" fontId="21" fillId="0" borderId="17" xfId="0" applyFont="1" applyFill="1" applyBorder="1" applyAlignment="1" applyProtection="1">
      <alignment vertical="center" wrapText="1"/>
      <protection locked="0"/>
    </xf>
    <xf numFmtId="0" fontId="21" fillId="0" borderId="12" xfId="0" applyFont="1" applyFill="1" applyBorder="1" applyAlignment="1" applyProtection="1">
      <alignment vertical="center" wrapText="1"/>
      <protection locked="0"/>
    </xf>
    <xf numFmtId="0" fontId="21" fillId="0" borderId="14" xfId="0" applyFont="1" applyFill="1" applyBorder="1" applyAlignment="1" applyProtection="1">
      <alignment vertical="center" wrapText="1"/>
      <protection locked="0"/>
    </xf>
    <xf numFmtId="0" fontId="21" fillId="0" borderId="50"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17" fillId="16" borderId="39" xfId="0" applyFont="1" applyFill="1" applyBorder="1" applyAlignment="1" applyProtection="1">
      <alignment horizontal="left" vertical="center" wrapText="1"/>
      <protection locked="0"/>
    </xf>
    <xf numFmtId="0" fontId="21" fillId="26" borderId="32" xfId="0" applyFont="1" applyFill="1" applyBorder="1" applyAlignment="1">
      <alignment vertical="center" wrapText="1"/>
    </xf>
    <xf numFmtId="0" fontId="28" fillId="26" borderId="45" xfId="0" applyFont="1" applyFill="1" applyBorder="1" applyAlignment="1">
      <alignment horizontal="center" vertical="center"/>
    </xf>
    <xf numFmtId="0" fontId="41" fillId="0" borderId="47" xfId="0" applyFont="1" applyBorder="1" applyAlignment="1">
      <alignment horizontal="center" vertical="center"/>
    </xf>
    <xf numFmtId="0" fontId="2" fillId="0" borderId="37" xfId="0" applyFont="1" applyBorder="1" applyAlignment="1">
      <alignment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8" xfId="0" applyFont="1" applyBorder="1" applyAlignment="1"/>
    <xf numFmtId="0" fontId="2" fillId="0" borderId="9" xfId="0" applyFont="1" applyBorder="1" applyAlignment="1"/>
    <xf numFmtId="0" fontId="2" fillId="0" borderId="29" xfId="0" applyFont="1" applyBorder="1" applyAlignment="1"/>
    <xf numFmtId="0" fontId="2" fillId="0" borderId="40" xfId="0" applyFont="1" applyBorder="1" applyAlignment="1"/>
    <xf numFmtId="0" fontId="21" fillId="0" borderId="32" xfId="0" applyFont="1" applyBorder="1" applyAlignment="1" applyProtection="1">
      <alignment vertical="top" wrapText="1"/>
      <protection locked="0"/>
    </xf>
    <xf numFmtId="0" fontId="21" fillId="0" borderId="36" xfId="0" applyFont="1" applyBorder="1" applyAlignment="1" applyProtection="1">
      <alignment vertical="top" wrapText="1"/>
      <protection locked="0"/>
    </xf>
    <xf numFmtId="0" fontId="21" fillId="0" borderId="37" xfId="0" applyFont="1" applyBorder="1" applyAlignment="1" applyProtection="1">
      <alignment vertical="top" wrapText="1"/>
      <protection locked="0"/>
    </xf>
    <xf numFmtId="0" fontId="21" fillId="0" borderId="8" xfId="0" applyFont="1" applyBorder="1" applyAlignment="1" applyProtection="1">
      <alignment vertical="top"/>
      <protection locked="0"/>
    </xf>
    <xf numFmtId="0" fontId="21" fillId="0" borderId="0" xfId="0" applyFont="1" applyBorder="1" applyAlignment="1" applyProtection="1">
      <alignment vertical="top"/>
      <protection locked="0"/>
    </xf>
    <xf numFmtId="0" fontId="21" fillId="0" borderId="9" xfId="0" applyFont="1" applyBorder="1" applyAlignment="1" applyProtection="1">
      <alignment vertical="top"/>
      <protection locked="0"/>
    </xf>
    <xf numFmtId="0" fontId="21" fillId="0" borderId="29" xfId="0" applyFont="1" applyBorder="1" applyAlignment="1" applyProtection="1">
      <alignment vertical="top"/>
      <protection locked="0"/>
    </xf>
    <xf numFmtId="0" fontId="21" fillId="0" borderId="1" xfId="0" applyFont="1" applyBorder="1" applyAlignment="1" applyProtection="1">
      <alignment vertical="top"/>
      <protection locked="0"/>
    </xf>
    <xf numFmtId="0" fontId="21" fillId="0" borderId="40" xfId="0" applyFont="1" applyBorder="1" applyAlignment="1" applyProtection="1">
      <alignment vertical="top"/>
      <protection locked="0"/>
    </xf>
    <xf numFmtId="0" fontId="21" fillId="0" borderId="0" xfId="0" applyFont="1" applyFill="1" applyBorder="1" applyAlignment="1">
      <alignment vertical="center"/>
    </xf>
    <xf numFmtId="0" fontId="21" fillId="16" borderId="0" xfId="0" applyFont="1" applyFill="1" applyBorder="1" applyAlignment="1">
      <alignment vertical="center" wrapText="1"/>
    </xf>
    <xf numFmtId="0" fontId="2" fillId="16" borderId="0" xfId="0" applyFont="1" applyFill="1" applyBorder="1" applyAlignment="1">
      <alignment vertical="center" wrapText="1"/>
    </xf>
    <xf numFmtId="0" fontId="17" fillId="21" borderId="31" xfId="0" applyFont="1" applyFill="1" applyBorder="1" applyAlignment="1">
      <alignment horizontal="left" vertical="center" wrapText="1"/>
    </xf>
    <xf numFmtId="0" fontId="17" fillId="21" borderId="0" xfId="0" applyFont="1" applyFill="1" applyBorder="1" applyAlignment="1">
      <alignment horizontal="left" vertical="center" wrapText="1"/>
    </xf>
    <xf numFmtId="0" fontId="17" fillId="21" borderId="44" xfId="0" applyFont="1" applyFill="1" applyBorder="1" applyAlignment="1">
      <alignment horizontal="left" vertical="center" wrapText="1"/>
    </xf>
    <xf numFmtId="0" fontId="0" fillId="0" borderId="23" xfId="0" applyBorder="1" applyAlignment="1">
      <alignment vertical="center"/>
    </xf>
    <xf numFmtId="0" fontId="0" fillId="0" borderId="6" xfId="0" applyBorder="1" applyAlignment="1">
      <alignment vertical="center"/>
    </xf>
    <xf numFmtId="0" fontId="0" fillId="0" borderId="24" xfId="0" applyBorder="1" applyAlignment="1">
      <alignment vertical="center"/>
    </xf>
    <xf numFmtId="0" fontId="21" fillId="0" borderId="18" xfId="0" applyFont="1" applyFill="1" applyBorder="1" applyAlignment="1" applyProtection="1">
      <alignment vertical="top" wrapText="1"/>
      <protection locked="0"/>
    </xf>
    <xf numFmtId="0" fontId="2" fillId="0" borderId="18" xfId="0" applyFont="1" applyBorder="1" applyAlignment="1" applyProtection="1">
      <alignment vertical="top" wrapText="1"/>
      <protection locked="0"/>
    </xf>
    <xf numFmtId="0" fontId="2" fillId="0" borderId="55" xfId="0" applyFont="1" applyBorder="1" applyAlignment="1" applyProtection="1">
      <alignment vertical="top" wrapText="1"/>
      <protection locked="0"/>
    </xf>
    <xf numFmtId="0" fontId="21" fillId="0" borderId="12" xfId="0" applyFont="1" applyFill="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91" fillId="26" borderId="36" xfId="0" applyFont="1" applyFill="1" applyBorder="1" applyAlignment="1">
      <alignment horizontal="left" vertical="top" wrapText="1"/>
    </xf>
    <xf numFmtId="0" fontId="91" fillId="4" borderId="36" xfId="0" applyFont="1" applyFill="1" applyBorder="1" applyAlignment="1">
      <alignment horizontal="left" vertical="top" wrapText="1"/>
    </xf>
    <xf numFmtId="0" fontId="91" fillId="4" borderId="37" xfId="0" applyFont="1" applyFill="1" applyBorder="1" applyAlignment="1">
      <alignment horizontal="left" vertical="top" wrapText="1"/>
    </xf>
    <xf numFmtId="0" fontId="91" fillId="4" borderId="0" xfId="0" applyFont="1" applyFill="1" applyBorder="1" applyAlignment="1">
      <alignment horizontal="left" vertical="top" wrapText="1"/>
    </xf>
    <xf numFmtId="0" fontId="91" fillId="4" borderId="9" xfId="0" applyFont="1" applyFill="1" applyBorder="1" applyAlignment="1">
      <alignment horizontal="left" vertical="top" wrapText="1"/>
    </xf>
    <xf numFmtId="0" fontId="91" fillId="26" borderId="0" xfId="0" applyFont="1" applyFill="1" applyBorder="1" applyAlignment="1">
      <alignment horizontal="left" vertical="top" wrapText="1"/>
    </xf>
    <xf numFmtId="0" fontId="91" fillId="4" borderId="1" xfId="0" applyFont="1" applyFill="1" applyBorder="1" applyAlignment="1">
      <alignment horizontal="left" vertical="top" wrapText="1"/>
    </xf>
    <xf numFmtId="0" fontId="91" fillId="4" borderId="40" xfId="0" applyFont="1" applyFill="1" applyBorder="1" applyAlignment="1">
      <alignment horizontal="left" vertical="top" wrapText="1"/>
    </xf>
    <xf numFmtId="0" fontId="21" fillId="0" borderId="25" xfId="0" applyFont="1" applyFill="1" applyBorder="1" applyAlignment="1" applyProtection="1">
      <alignment vertical="center" wrapText="1"/>
      <protection locked="0"/>
    </xf>
    <xf numFmtId="0" fontId="21" fillId="0" borderId="27" xfId="0" applyFont="1" applyFill="1" applyBorder="1" applyAlignment="1" applyProtection="1">
      <alignment vertical="center" wrapText="1"/>
      <protection locked="0"/>
    </xf>
    <xf numFmtId="0" fontId="21" fillId="0" borderId="26" xfId="0" applyFont="1" applyBorder="1" applyAlignment="1" applyProtection="1">
      <alignment vertical="center" wrapText="1"/>
      <protection locked="0"/>
    </xf>
    <xf numFmtId="0" fontId="21" fillId="0" borderId="29" xfId="0" applyFont="1" applyFill="1" applyBorder="1" applyAlignment="1" applyProtection="1">
      <alignment vertical="center" wrapText="1"/>
      <protection locked="0"/>
    </xf>
    <xf numFmtId="0" fontId="21" fillId="0" borderId="1" xfId="0" applyFont="1" applyFill="1" applyBorder="1" applyAlignment="1" applyProtection="1">
      <alignment vertical="center" wrapText="1"/>
      <protection locked="0"/>
    </xf>
    <xf numFmtId="0" fontId="21" fillId="0" borderId="30" xfId="0" applyFont="1" applyFill="1" applyBorder="1" applyAlignment="1" applyProtection="1">
      <alignment vertical="center" wrapText="1"/>
      <protection locked="0"/>
    </xf>
    <xf numFmtId="0" fontId="21" fillId="26" borderId="2" xfId="0" applyFont="1" applyFill="1" applyBorder="1" applyAlignment="1">
      <alignment vertical="center" wrapText="1"/>
    </xf>
    <xf numFmtId="0" fontId="21" fillId="3" borderId="3" xfId="0" applyFont="1" applyFill="1" applyBorder="1" applyAlignment="1">
      <alignment vertical="center" wrapText="1"/>
    </xf>
    <xf numFmtId="0" fontId="21" fillId="3" borderId="51" xfId="0" applyFont="1" applyFill="1" applyBorder="1" applyAlignment="1">
      <alignment vertical="center" wrapText="1"/>
    </xf>
    <xf numFmtId="0" fontId="17" fillId="26" borderId="56" xfId="0" applyFont="1" applyFill="1" applyBorder="1" applyAlignment="1">
      <alignment vertical="center"/>
    </xf>
    <xf numFmtId="0" fontId="17" fillId="3" borderId="46" xfId="0" applyFont="1" applyFill="1" applyBorder="1" applyAlignment="1">
      <alignment vertical="center"/>
    </xf>
    <xf numFmtId="0" fontId="17" fillId="3" borderId="61" xfId="0" applyFont="1" applyFill="1" applyBorder="1" applyAlignment="1">
      <alignment vertical="center"/>
    </xf>
    <xf numFmtId="0" fontId="21" fillId="0" borderId="46" xfId="0" applyFont="1" applyFill="1" applyBorder="1" applyAlignment="1" applyProtection="1">
      <alignment vertical="top" wrapText="1"/>
      <protection locked="0"/>
    </xf>
    <xf numFmtId="0" fontId="2" fillId="0" borderId="46" xfId="0" applyFont="1" applyBorder="1" applyAlignment="1" applyProtection="1">
      <alignment vertical="top" wrapText="1"/>
      <protection locked="0"/>
    </xf>
    <xf numFmtId="0" fontId="2" fillId="0" borderId="47" xfId="0" applyFont="1" applyBorder="1" applyAlignment="1" applyProtection="1">
      <alignment vertical="top" wrapText="1"/>
      <protection locked="0"/>
    </xf>
    <xf numFmtId="0" fontId="21" fillId="0" borderId="8" xfId="0" applyFont="1" applyBorder="1" applyAlignment="1" applyProtection="1">
      <alignment vertical="top" wrapText="1"/>
      <protection locked="0"/>
    </xf>
    <xf numFmtId="0" fontId="21" fillId="0" borderId="0" xfId="0" applyFont="1" applyBorder="1" applyAlignment="1" applyProtection="1">
      <alignment vertical="top" wrapText="1"/>
      <protection locked="0"/>
    </xf>
    <xf numFmtId="0" fontId="21" fillId="0" borderId="9" xfId="0" applyFont="1" applyBorder="1" applyAlignment="1" applyProtection="1">
      <alignment vertical="top" wrapText="1"/>
      <protection locked="0"/>
    </xf>
    <xf numFmtId="0" fontId="21" fillId="0" borderId="29" xfId="0" applyFont="1" applyBorder="1" applyAlignment="1" applyProtection="1">
      <alignment vertical="top" wrapText="1"/>
      <protection locked="0"/>
    </xf>
    <xf numFmtId="0" fontId="21" fillId="0" borderId="1" xfId="0" applyFont="1" applyBorder="1" applyAlignment="1" applyProtection="1">
      <alignment vertical="top" wrapText="1"/>
      <protection locked="0"/>
    </xf>
    <xf numFmtId="0" fontId="21" fillId="0" borderId="40" xfId="0" applyFont="1" applyBorder="1" applyAlignment="1" applyProtection="1">
      <alignment vertical="top" wrapText="1"/>
      <protection locked="0"/>
    </xf>
    <xf numFmtId="0" fontId="21" fillId="0" borderId="20" xfId="0" applyFont="1" applyFill="1" applyBorder="1" applyAlignment="1" applyProtection="1">
      <alignment vertical="top" wrapText="1"/>
      <protection locked="0"/>
    </xf>
    <xf numFmtId="0" fontId="21" fillId="0" borderId="16" xfId="0" applyFont="1" applyFill="1" applyBorder="1" applyAlignment="1" applyProtection="1">
      <alignment vertical="top" wrapText="1"/>
      <protection locked="0"/>
    </xf>
    <xf numFmtId="0" fontId="2" fillId="0" borderId="16" xfId="0" applyFont="1" applyBorder="1" applyAlignment="1" applyProtection="1">
      <alignment vertical="top" wrapText="1"/>
      <protection locked="0"/>
    </xf>
    <xf numFmtId="0" fontId="2" fillId="0" borderId="85" xfId="0" applyFont="1" applyBorder="1" applyAlignment="1" applyProtection="1">
      <alignment vertical="top" wrapText="1"/>
      <protection locked="0"/>
    </xf>
    <xf numFmtId="0" fontId="2" fillId="0" borderId="31"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0" xfId="0" applyFont="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35"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40" xfId="0" applyFont="1" applyBorder="1" applyAlignment="1" applyProtection="1">
      <alignment vertical="top" wrapText="1"/>
      <protection locked="0"/>
    </xf>
    <xf numFmtId="0" fontId="2" fillId="0" borderId="16" xfId="0" applyFont="1" applyBorder="1" applyAlignment="1" applyProtection="1">
      <alignment vertical="top"/>
      <protection locked="0"/>
    </xf>
    <xf numFmtId="0" fontId="2" fillId="0" borderId="85" xfId="0" applyFont="1" applyBorder="1" applyAlignment="1" applyProtection="1">
      <alignment vertical="top"/>
      <protection locked="0"/>
    </xf>
    <xf numFmtId="0" fontId="2" fillId="0" borderId="31"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0" xfId="0" applyFont="1" applyAlignment="1" applyProtection="1">
      <alignment vertical="top"/>
      <protection locked="0"/>
    </xf>
    <xf numFmtId="0" fontId="2" fillId="0" borderId="9" xfId="0" applyFont="1" applyBorder="1" applyAlignment="1" applyProtection="1">
      <alignment vertical="top"/>
      <protection locked="0"/>
    </xf>
    <xf numFmtId="0" fontId="2" fillId="0" borderId="35" xfId="0" applyFont="1" applyBorder="1" applyAlignment="1" applyProtection="1">
      <alignment vertical="top"/>
      <protection locked="0"/>
    </xf>
    <xf numFmtId="0" fontId="2" fillId="0" borderId="1" xfId="0" applyFont="1" applyBorder="1" applyAlignment="1" applyProtection="1">
      <alignment vertical="top"/>
      <protection locked="0"/>
    </xf>
    <xf numFmtId="0" fontId="2" fillId="0" borderId="40" xfId="0" applyFont="1" applyBorder="1" applyAlignment="1" applyProtection="1">
      <alignment vertical="top"/>
      <protection locked="0"/>
    </xf>
    <xf numFmtId="0" fontId="21" fillId="26" borderId="15" xfId="0" applyFont="1" applyFill="1" applyBorder="1" applyAlignment="1">
      <alignment vertical="center" wrapText="1"/>
    </xf>
    <xf numFmtId="0" fontId="21" fillId="4" borderId="8" xfId="0" applyFont="1" applyFill="1" applyBorder="1" applyAlignment="1">
      <alignment vertical="center" wrapText="1"/>
    </xf>
    <xf numFmtId="0" fontId="21" fillId="4" borderId="44" xfId="0" applyFont="1" applyFill="1" applyBorder="1" applyAlignment="1">
      <alignment vertical="center" wrapText="1"/>
    </xf>
    <xf numFmtId="0" fontId="21" fillId="4" borderId="29" xfId="0" applyFont="1" applyFill="1" applyBorder="1" applyAlignment="1">
      <alignment vertical="center" wrapText="1"/>
    </xf>
    <xf numFmtId="0" fontId="21" fillId="4" borderId="30" xfId="0" applyFont="1" applyFill="1" applyBorder="1" applyAlignment="1">
      <alignment vertical="center" wrapText="1"/>
    </xf>
    <xf numFmtId="0" fontId="2" fillId="0" borderId="34" xfId="0" applyFont="1" applyBorder="1" applyAlignment="1"/>
    <xf numFmtId="0" fontId="2" fillId="0" borderId="44" xfId="0" applyFont="1" applyBorder="1" applyAlignment="1"/>
    <xf numFmtId="0" fontId="2" fillId="0" borderId="30" xfId="0" applyFont="1" applyBorder="1" applyAlignment="1"/>
    <xf numFmtId="0" fontId="21" fillId="0" borderId="15" xfId="0" applyFont="1" applyBorder="1" applyAlignment="1" applyProtection="1">
      <alignment vertical="top"/>
      <protection locked="0"/>
    </xf>
    <xf numFmtId="0" fontId="21" fillId="0" borderId="16" xfId="0" applyFont="1" applyBorder="1" applyAlignment="1" applyProtection="1">
      <alignment vertical="top"/>
      <protection locked="0"/>
    </xf>
    <xf numFmtId="0" fontId="21" fillId="0" borderId="85" xfId="0" applyFont="1" applyBorder="1" applyAlignment="1" applyProtection="1">
      <alignment vertical="top"/>
      <protection locked="0"/>
    </xf>
    <xf numFmtId="4" fontId="21" fillId="0" borderId="39" xfId="0" applyNumberFormat="1" applyFont="1" applyBorder="1" applyAlignment="1" applyProtection="1">
      <alignment horizontal="right" vertical="center"/>
      <protection locked="0"/>
    </xf>
    <xf numFmtId="4" fontId="21" fillId="0" borderId="49" xfId="0" applyNumberFormat="1" applyFont="1" applyBorder="1" applyAlignment="1" applyProtection="1">
      <alignment horizontal="right" vertical="center"/>
      <protection locked="0"/>
    </xf>
    <xf numFmtId="0" fontId="21" fillId="0" borderId="53" xfId="0" applyFont="1" applyFill="1" applyBorder="1" applyAlignment="1" applyProtection="1">
      <alignment vertical="top" wrapText="1"/>
      <protection locked="0"/>
    </xf>
    <xf numFmtId="0" fontId="2" fillId="0" borderId="53" xfId="0" applyFont="1" applyBorder="1" applyAlignment="1" applyProtection="1">
      <alignment vertical="top" wrapText="1"/>
      <protection locked="0"/>
    </xf>
    <xf numFmtId="0" fontId="2" fillId="0" borderId="54" xfId="0" applyFont="1" applyBorder="1" applyAlignment="1" applyProtection="1">
      <alignment vertical="top" wrapText="1"/>
      <protection locked="0"/>
    </xf>
    <xf numFmtId="0" fontId="21" fillId="0" borderId="15" xfId="0" applyFont="1" applyBorder="1" applyAlignment="1" applyProtection="1">
      <alignment vertical="top" wrapText="1"/>
      <protection locked="0"/>
    </xf>
    <xf numFmtId="0" fontId="21" fillId="0" borderId="16" xfId="0" applyFont="1" applyBorder="1" applyAlignment="1" applyProtection="1">
      <alignment vertical="top" wrapText="1"/>
      <protection locked="0"/>
    </xf>
    <xf numFmtId="0" fontId="21" fillId="0" borderId="21" xfId="0" applyFont="1" applyBorder="1" applyAlignment="1" applyProtection="1">
      <alignment vertical="top" wrapText="1"/>
      <protection locked="0"/>
    </xf>
    <xf numFmtId="0" fontId="21" fillId="26" borderId="10" xfId="0" applyFont="1" applyFill="1" applyBorder="1" applyAlignment="1">
      <alignment vertical="center" wrapText="1"/>
    </xf>
    <xf numFmtId="0" fontId="21" fillId="4" borderId="18" xfId="0" applyFont="1" applyFill="1" applyBorder="1" applyAlignment="1">
      <alignment vertical="center" wrapText="1"/>
    </xf>
    <xf numFmtId="0" fontId="21" fillId="0" borderId="10" xfId="0" applyFont="1" applyBorder="1" applyAlignment="1"/>
    <xf numFmtId="0" fontId="21" fillId="0" borderId="18" xfId="0" applyFont="1" applyBorder="1" applyAlignment="1"/>
    <xf numFmtId="0" fontId="21" fillId="4" borderId="67" xfId="0" applyFont="1" applyFill="1" applyBorder="1" applyAlignment="1">
      <alignment vertical="center" wrapText="1"/>
    </xf>
    <xf numFmtId="0" fontId="21" fillId="4" borderId="19" xfId="0" applyFont="1" applyFill="1" applyBorder="1" applyAlignment="1">
      <alignment vertical="center" wrapText="1"/>
    </xf>
    <xf numFmtId="0" fontId="21" fillId="0" borderId="19" xfId="0" applyFont="1" applyFill="1" applyBorder="1" applyAlignment="1" applyProtection="1">
      <alignment vertical="top" wrapText="1"/>
      <protection locked="0"/>
    </xf>
    <xf numFmtId="0" fontId="2" fillId="0" borderId="19" xfId="0" applyFont="1" applyBorder="1" applyAlignment="1" applyProtection="1">
      <alignment vertical="top" wrapText="1"/>
      <protection locked="0"/>
    </xf>
    <xf numFmtId="0" fontId="2" fillId="0" borderId="68" xfId="0" applyFont="1" applyBorder="1" applyAlignment="1" applyProtection="1">
      <alignment vertical="top" wrapText="1"/>
      <protection locked="0"/>
    </xf>
    <xf numFmtId="0" fontId="21" fillId="26" borderId="52" xfId="0" applyFont="1" applyFill="1" applyBorder="1" applyAlignment="1">
      <alignment vertical="center" wrapText="1"/>
    </xf>
    <xf numFmtId="0" fontId="21" fillId="0" borderId="53" xfId="0" applyFont="1" applyBorder="1" applyAlignment="1">
      <alignment vertical="center" wrapText="1"/>
    </xf>
    <xf numFmtId="0" fontId="21" fillId="0" borderId="18" xfId="0" applyFont="1" applyBorder="1" applyAlignment="1">
      <alignment vertical="center" wrapText="1"/>
    </xf>
    <xf numFmtId="4" fontId="21" fillId="26" borderId="58" xfId="0" applyNumberFormat="1" applyFont="1" applyFill="1" applyBorder="1" applyAlignment="1" applyProtection="1">
      <alignment horizontal="right" indent="1"/>
      <protection hidden="1"/>
    </xf>
    <xf numFmtId="4" fontId="21" fillId="4" borderId="59" xfId="0" applyNumberFormat="1" applyFont="1" applyFill="1" applyBorder="1" applyAlignment="1" applyProtection="1">
      <alignment horizontal="right" indent="1"/>
      <protection hidden="1"/>
    </xf>
    <xf numFmtId="14" fontId="21" fillId="0" borderId="11" xfId="0" applyNumberFormat="1" applyFont="1" applyFill="1" applyBorder="1" applyAlignment="1" applyProtection="1">
      <alignment vertical="center"/>
      <protection locked="0"/>
    </xf>
    <xf numFmtId="14" fontId="21" fillId="0" borderId="14" xfId="0" applyNumberFormat="1" applyFont="1" applyFill="1" applyBorder="1" applyAlignment="1" applyProtection="1">
      <alignment vertical="center"/>
      <protection locked="0"/>
    </xf>
    <xf numFmtId="14" fontId="21" fillId="0" borderId="13" xfId="0" applyNumberFormat="1" applyFont="1" applyFill="1" applyBorder="1" applyAlignment="1" applyProtection="1">
      <alignment vertical="center"/>
      <protection locked="0"/>
    </xf>
    <xf numFmtId="0" fontId="28" fillId="21" borderId="48" xfId="0" applyFont="1" applyFill="1" applyBorder="1" applyAlignment="1">
      <alignment horizontal="left"/>
    </xf>
    <xf numFmtId="0" fontId="28" fillId="21" borderId="4" xfId="0" applyFont="1" applyFill="1" applyBorder="1" applyAlignment="1">
      <alignment horizontal="left"/>
    </xf>
    <xf numFmtId="0" fontId="21" fillId="0" borderId="45" xfId="0" applyFont="1" applyBorder="1" applyAlignment="1" applyProtection="1">
      <alignment horizontal="left" vertical="top" wrapText="1"/>
      <protection locked="0"/>
    </xf>
    <xf numFmtId="0" fontId="21" fillId="0" borderId="47" xfId="0" applyFont="1" applyBorder="1" applyAlignment="1" applyProtection="1">
      <alignment horizontal="left" vertical="top" wrapText="1"/>
      <protection locked="0"/>
    </xf>
    <xf numFmtId="0" fontId="21" fillId="0" borderId="8" xfId="0" applyFont="1" applyBorder="1" applyAlignment="1" applyProtection="1">
      <alignment horizontal="left" vertical="top"/>
      <protection locked="0"/>
    </xf>
    <xf numFmtId="0" fontId="21" fillId="0" borderId="0" xfId="0" applyFont="1" applyBorder="1" applyAlignment="1" applyProtection="1">
      <alignment horizontal="left" vertical="top"/>
      <protection locked="0"/>
    </xf>
    <xf numFmtId="0" fontId="21" fillId="0" borderId="9" xfId="0" applyFont="1" applyBorder="1" applyAlignment="1" applyProtection="1">
      <alignment horizontal="left" vertical="top"/>
      <protection locked="0"/>
    </xf>
    <xf numFmtId="0" fontId="17" fillId="0" borderId="48" xfId="0" applyFont="1" applyFill="1" applyBorder="1" applyAlignment="1" applyProtection="1">
      <alignment horizontal="left" vertical="center" indent="1"/>
      <protection locked="0"/>
    </xf>
    <xf numFmtId="0" fontId="13" fillId="0" borderId="4" xfId="0" applyFont="1" applyBorder="1" applyAlignment="1" applyProtection="1">
      <alignment horizontal="left" indent="1"/>
      <protection locked="0"/>
    </xf>
    <xf numFmtId="167" fontId="21" fillId="21" borderId="2" xfId="0" applyNumberFormat="1" applyFont="1" applyFill="1" applyBorder="1" applyAlignment="1" applyProtection="1">
      <alignment wrapText="1"/>
      <protection hidden="1"/>
    </xf>
    <xf numFmtId="167" fontId="21" fillId="21" borderId="4" xfId="0" applyNumberFormat="1" applyFont="1" applyFill="1" applyBorder="1" applyAlignment="1" applyProtection="1">
      <alignment wrapText="1"/>
      <protection hidden="1"/>
    </xf>
    <xf numFmtId="167" fontId="21" fillId="21" borderId="86" xfId="0" applyNumberFormat="1" applyFont="1" applyFill="1" applyBorder="1" applyAlignment="1" applyProtection="1">
      <alignment wrapText="1"/>
      <protection hidden="1"/>
    </xf>
    <xf numFmtId="167" fontId="21" fillId="21" borderId="82" xfId="0" applyNumberFormat="1" applyFont="1" applyFill="1" applyBorder="1" applyAlignment="1" applyProtection="1">
      <alignment wrapText="1"/>
      <protection hidden="1"/>
    </xf>
    <xf numFmtId="167" fontId="21" fillId="0" borderId="45" xfId="0" applyNumberFormat="1" applyFont="1" applyFill="1" applyBorder="1" applyAlignment="1" applyProtection="1">
      <alignment wrapText="1"/>
      <protection locked="0"/>
    </xf>
    <xf numFmtId="167" fontId="21" fillId="0" borderId="47" xfId="0" applyNumberFormat="1" applyFont="1" applyFill="1" applyBorder="1" applyAlignment="1" applyProtection="1">
      <alignment wrapText="1"/>
      <protection locked="0"/>
    </xf>
    <xf numFmtId="167" fontId="21" fillId="0" borderId="11" xfId="0" applyNumberFormat="1" applyFont="1" applyFill="1" applyBorder="1" applyAlignment="1" applyProtection="1">
      <alignment wrapText="1"/>
      <protection locked="0"/>
    </xf>
    <xf numFmtId="167" fontId="21" fillId="0" borderId="13" xfId="0" applyNumberFormat="1" applyFont="1" applyFill="1" applyBorder="1" applyAlignment="1" applyProtection="1">
      <alignment wrapText="1"/>
      <protection locked="0"/>
    </xf>
    <xf numFmtId="0" fontId="21" fillId="0" borderId="8" xfId="0" applyFont="1" applyBorder="1" applyProtection="1">
      <protection locked="0" hidden="1"/>
    </xf>
    <xf numFmtId="0" fontId="21" fillId="0" borderId="0" xfId="0" applyFont="1" applyBorder="1" applyProtection="1">
      <protection locked="0" hidden="1"/>
    </xf>
    <xf numFmtId="0" fontId="21" fillId="0" borderId="9" xfId="0" applyFont="1" applyBorder="1" applyProtection="1">
      <protection locked="0" hidden="1"/>
    </xf>
    <xf numFmtId="167" fontId="21" fillId="0" borderId="25" xfId="0" applyNumberFormat="1" applyFont="1" applyFill="1" applyBorder="1" applyAlignment="1" applyProtection="1">
      <alignment wrapText="1"/>
      <protection locked="0"/>
    </xf>
    <xf numFmtId="167" fontId="21" fillId="0" borderId="28" xfId="0" applyNumberFormat="1" applyFont="1" applyFill="1" applyBorder="1" applyAlignment="1" applyProtection="1">
      <alignment wrapText="1"/>
      <protection locked="0"/>
    </xf>
    <xf numFmtId="167" fontId="21" fillId="0" borderId="48" xfId="0" applyNumberFormat="1" applyFont="1" applyFill="1" applyBorder="1" applyAlignment="1" applyProtection="1">
      <alignment horizontal="right" vertical="center" indent="1"/>
      <protection locked="0"/>
    </xf>
    <xf numFmtId="167" fontId="21" fillId="0" borderId="4" xfId="0" applyNumberFormat="1" applyFont="1" applyFill="1" applyBorder="1" applyAlignment="1" applyProtection="1">
      <alignment horizontal="right" vertical="center" indent="1"/>
      <protection locked="0"/>
    </xf>
    <xf numFmtId="0" fontId="28" fillId="0" borderId="48" xfId="0" applyFont="1" applyBorder="1" applyAlignment="1">
      <alignment horizontal="left"/>
    </xf>
    <xf numFmtId="0" fontId="28" fillId="0" borderId="4" xfId="0" applyFont="1" applyBorder="1" applyAlignment="1">
      <alignment horizontal="left"/>
    </xf>
    <xf numFmtId="0" fontId="21" fillId="0" borderId="10" xfId="0" applyFont="1" applyBorder="1" applyAlignment="1" applyProtection="1">
      <alignment horizontal="left" vertical="top" wrapText="1"/>
      <protection locked="0"/>
    </xf>
    <xf numFmtId="0" fontId="21" fillId="0" borderId="14" xfId="0" applyFont="1" applyBorder="1" applyAlignment="1" applyProtection="1">
      <alignment horizontal="left" vertical="top" wrapText="1"/>
      <protection locked="0"/>
    </xf>
    <xf numFmtId="0" fontId="21" fillId="0" borderId="18" xfId="0" applyFont="1" applyBorder="1" applyAlignment="1" applyProtection="1">
      <alignment horizontal="left" vertical="top" wrapText="1"/>
      <protection locked="0"/>
    </xf>
    <xf numFmtId="0" fontId="25" fillId="25" borderId="46" xfId="0" applyFont="1" applyFill="1" applyBorder="1" applyAlignment="1" applyProtection="1">
      <alignment horizontal="center" vertical="center"/>
      <protection hidden="1"/>
    </xf>
    <xf numFmtId="0" fontId="25" fillId="25" borderId="42" xfId="0" applyFont="1" applyFill="1" applyBorder="1" applyAlignment="1" applyProtection="1">
      <alignment horizontal="center" vertical="center" wrapText="1"/>
      <protection hidden="1"/>
    </xf>
    <xf numFmtId="0" fontId="25" fillId="25" borderId="41" xfId="0" applyFont="1" applyFill="1" applyBorder="1" applyAlignment="1" applyProtection="1">
      <alignment horizontal="center" vertical="center" wrapText="1"/>
      <protection hidden="1"/>
    </xf>
    <xf numFmtId="167" fontId="21" fillId="0" borderId="48" xfId="0" applyNumberFormat="1" applyFont="1" applyBorder="1" applyAlignment="1" applyProtection="1">
      <alignment horizontal="right" vertical="center" wrapText="1" indent="1"/>
      <protection locked="0"/>
    </xf>
    <xf numFmtId="167" fontId="21" fillId="0" borderId="3" xfId="0" applyNumberFormat="1" applyFont="1" applyBorder="1" applyAlignment="1" applyProtection="1">
      <alignment horizontal="right" vertical="center" wrapText="1" indent="1"/>
      <protection locked="0"/>
    </xf>
    <xf numFmtId="167" fontId="21" fillId="0" borderId="4" xfId="0" applyNumberFormat="1" applyFont="1" applyBorder="1" applyAlignment="1" applyProtection="1">
      <alignment horizontal="right" vertical="center" wrapText="1" indent="1"/>
      <protection locked="0"/>
    </xf>
    <xf numFmtId="0" fontId="21" fillId="21" borderId="66" xfId="0" applyFont="1" applyFill="1" applyBorder="1" applyAlignment="1">
      <alignment horizontal="left" vertical="center" wrapText="1" indent="1"/>
    </xf>
    <xf numFmtId="0" fontId="21" fillId="21" borderId="36" xfId="0" applyFont="1" applyFill="1" applyBorder="1" applyAlignment="1">
      <alignment horizontal="left" vertical="center" wrapText="1" indent="1"/>
    </xf>
    <xf numFmtId="0" fontId="21" fillId="21" borderId="37" xfId="0" applyFont="1" applyFill="1" applyBorder="1" applyAlignment="1">
      <alignment horizontal="left" vertical="center" wrapText="1" indent="1"/>
    </xf>
    <xf numFmtId="0" fontId="2" fillId="21" borderId="31" xfId="0" applyFont="1" applyFill="1" applyBorder="1" applyAlignment="1">
      <alignment horizontal="left" vertical="center" wrapText="1" indent="1"/>
    </xf>
    <xf numFmtId="0" fontId="2" fillId="21" borderId="0" xfId="0" applyFont="1" applyFill="1" applyBorder="1" applyAlignment="1">
      <alignment horizontal="left" vertical="center" wrapText="1" indent="1"/>
    </xf>
    <xf numFmtId="0" fontId="2" fillId="21" borderId="9" xfId="0" applyFont="1" applyFill="1" applyBorder="1" applyAlignment="1">
      <alignment horizontal="left" vertical="center" wrapText="1" indent="1"/>
    </xf>
    <xf numFmtId="0" fontId="2" fillId="21" borderId="35" xfId="0" applyFont="1" applyFill="1" applyBorder="1" applyAlignment="1">
      <alignment horizontal="left" vertical="center" wrapText="1" indent="1"/>
    </xf>
    <xf numFmtId="0" fontId="2" fillId="21" borderId="1" xfId="0" applyFont="1" applyFill="1" applyBorder="1" applyAlignment="1">
      <alignment horizontal="left" vertical="center" wrapText="1" indent="1"/>
    </xf>
    <xf numFmtId="0" fontId="2" fillId="21" borderId="40" xfId="0" applyFont="1" applyFill="1" applyBorder="1" applyAlignment="1">
      <alignment horizontal="left" vertical="center" wrapText="1" indent="1"/>
    </xf>
    <xf numFmtId="181" fontId="17" fillId="0" borderId="10" xfId="0" quotePrefix="1" applyNumberFormat="1" applyFont="1" applyFill="1" applyBorder="1" applyAlignment="1" applyProtection="1">
      <alignment horizontal="left" vertical="center" indent="2"/>
      <protection hidden="1"/>
    </xf>
    <xf numFmtId="181" fontId="17" fillId="0" borderId="55" xfId="0" applyNumberFormat="1" applyFont="1" applyFill="1" applyBorder="1" applyAlignment="1" applyProtection="1">
      <alignment horizontal="left" vertical="center" indent="2"/>
      <protection hidden="1"/>
    </xf>
    <xf numFmtId="0" fontId="25" fillId="25" borderId="32" xfId="0" applyFont="1" applyFill="1" applyBorder="1" applyAlignment="1" applyProtection="1">
      <alignment horizontal="center" vertical="center" wrapText="1"/>
      <protection hidden="1"/>
    </xf>
    <xf numFmtId="0" fontId="25" fillId="25" borderId="37" xfId="0" applyFont="1" applyFill="1" applyBorder="1" applyAlignment="1" applyProtection="1">
      <alignment horizontal="center" vertical="center" wrapText="1"/>
      <protection hidden="1"/>
    </xf>
    <xf numFmtId="0" fontId="25" fillId="25" borderId="8" xfId="0" applyFont="1" applyFill="1" applyBorder="1" applyAlignment="1" applyProtection="1">
      <alignment horizontal="center" vertical="center" wrapText="1"/>
      <protection hidden="1"/>
    </xf>
    <xf numFmtId="0" fontId="25" fillId="25" borderId="9" xfId="0" applyFont="1" applyFill="1" applyBorder="1" applyAlignment="1" applyProtection="1">
      <alignment horizontal="center" vertical="center" wrapText="1"/>
      <protection hidden="1"/>
    </xf>
    <xf numFmtId="37" fontId="17" fillId="0" borderId="52" xfId="0" applyNumberFormat="1" applyFont="1" applyFill="1" applyBorder="1" applyAlignment="1" applyProtection="1">
      <alignment horizontal="left" vertical="center" indent="2"/>
      <protection locked="0"/>
    </xf>
    <xf numFmtId="37" fontId="17" fillId="0" borderId="54" xfId="0" applyNumberFormat="1" applyFont="1" applyFill="1" applyBorder="1" applyAlignment="1" applyProtection="1">
      <alignment horizontal="left" vertical="center" indent="2"/>
      <protection locked="0"/>
    </xf>
    <xf numFmtId="181" fontId="17" fillId="0" borderId="67" xfId="0" quotePrefix="1" applyNumberFormat="1" applyFont="1" applyFill="1" applyBorder="1" applyAlignment="1" applyProtection="1">
      <alignment horizontal="left" vertical="center" indent="2"/>
      <protection hidden="1"/>
    </xf>
    <xf numFmtId="181" fontId="17" fillId="0" borderId="68" xfId="0" applyNumberFormat="1" applyFont="1" applyFill="1" applyBorder="1" applyAlignment="1" applyProtection="1">
      <alignment horizontal="left" vertical="center" indent="2"/>
      <protection hidden="1"/>
    </xf>
    <xf numFmtId="0" fontId="2" fillId="0" borderId="48"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1" fillId="0" borderId="32" xfId="0" applyFont="1" applyBorder="1" applyAlignment="1">
      <alignment wrapText="1"/>
    </xf>
    <xf numFmtId="0" fontId="21" fillId="0" borderId="36" xfId="0" applyFont="1" applyBorder="1" applyAlignment="1">
      <alignment wrapText="1"/>
    </xf>
    <xf numFmtId="0" fontId="114" fillId="23" borderId="2" xfId="0" applyFont="1" applyFill="1" applyBorder="1" applyAlignment="1" applyProtection="1">
      <alignment horizontal="left" vertical="center"/>
      <protection hidden="1"/>
    </xf>
    <xf numFmtId="0" fontId="129" fillId="23" borderId="3" xfId="0" applyFont="1" applyFill="1" applyBorder="1" applyAlignment="1" applyProtection="1">
      <alignment vertical="center"/>
      <protection hidden="1"/>
    </xf>
    <xf numFmtId="0" fontId="129" fillId="23" borderId="4" xfId="0" applyFont="1" applyFill="1" applyBorder="1" applyAlignment="1" applyProtection="1">
      <alignment vertical="center"/>
      <protection hidden="1"/>
    </xf>
    <xf numFmtId="0" fontId="25" fillId="25" borderId="46" xfId="0" applyFont="1" applyFill="1" applyBorder="1" applyAlignment="1" applyProtection="1">
      <alignment horizontal="center" vertical="center" wrapText="1"/>
      <protection hidden="1"/>
    </xf>
    <xf numFmtId="0" fontId="25" fillId="25" borderId="47" xfId="0" applyFont="1" applyFill="1" applyBorder="1" applyAlignment="1" applyProtection="1">
      <alignment horizontal="center" vertical="center" wrapText="1"/>
      <protection hidden="1"/>
    </xf>
    <xf numFmtId="0" fontId="35" fillId="26" borderId="2" xfId="0" applyFont="1" applyFill="1" applyBorder="1" applyAlignment="1">
      <alignment vertical="center" wrapText="1"/>
    </xf>
    <xf numFmtId="0" fontId="35" fillId="26" borderId="3" xfId="0" applyFont="1" applyFill="1" applyBorder="1" applyAlignment="1">
      <alignment vertical="center" wrapText="1"/>
    </xf>
    <xf numFmtId="0" fontId="34" fillId="0" borderId="51" xfId="0" applyFont="1" applyBorder="1" applyAlignment="1">
      <alignment vertical="center" wrapText="1"/>
    </xf>
    <xf numFmtId="0" fontId="41" fillId="26" borderId="2" xfId="0" applyFont="1" applyFill="1" applyBorder="1" applyAlignment="1">
      <alignment vertical="center" wrapText="1"/>
    </xf>
    <xf numFmtId="0" fontId="2" fillId="0" borderId="51" xfId="0" applyFont="1" applyBorder="1" applyAlignment="1">
      <alignment wrapText="1"/>
    </xf>
    <xf numFmtId="0" fontId="2" fillId="0" borderId="3" xfId="0" applyFont="1" applyBorder="1" applyAlignment="1">
      <alignment vertical="center" wrapText="1"/>
    </xf>
    <xf numFmtId="0" fontId="2" fillId="0" borderId="51" xfId="0" applyFont="1" applyBorder="1" applyAlignment="1">
      <alignment vertical="center" wrapText="1"/>
    </xf>
    <xf numFmtId="0" fontId="41" fillId="26" borderId="2" xfId="0" applyFont="1" applyFill="1" applyBorder="1" applyAlignment="1">
      <alignment vertical="center"/>
    </xf>
    <xf numFmtId="0" fontId="2" fillId="0" borderId="3" xfId="0" applyFont="1" applyBorder="1" applyAlignment="1"/>
    <xf numFmtId="0" fontId="21" fillId="0" borderId="67" xfId="0" applyFont="1" applyBorder="1" applyAlignment="1" applyProtection="1">
      <alignment horizontal="left" vertical="top" wrapText="1"/>
      <protection locked="0"/>
    </xf>
    <xf numFmtId="0" fontId="21" fillId="0" borderId="34" xfId="0" applyFont="1" applyBorder="1" applyAlignment="1" applyProtection="1">
      <alignment horizontal="left" vertical="top" wrapText="1"/>
      <protection locked="0"/>
    </xf>
    <xf numFmtId="0" fontId="21" fillId="0" borderId="19" xfId="0" applyFont="1" applyBorder="1" applyAlignment="1" applyProtection="1">
      <alignment horizontal="left" vertical="top" wrapText="1"/>
      <protection locked="0"/>
    </xf>
    <xf numFmtId="0" fontId="41" fillId="21" borderId="43" xfId="0" applyFont="1" applyFill="1" applyBorder="1" applyAlignment="1">
      <alignment horizontal="left" vertical="center"/>
    </xf>
    <xf numFmtId="0" fontId="41" fillId="21" borderId="51" xfId="0" applyFont="1" applyFill="1" applyBorder="1" applyAlignment="1">
      <alignment horizontal="left" vertical="center"/>
    </xf>
    <xf numFmtId="0" fontId="2" fillId="21" borderId="58" xfId="0" applyFont="1" applyFill="1" applyBorder="1" applyAlignment="1">
      <alignment horizontal="left" vertical="center"/>
    </xf>
    <xf numFmtId="0" fontId="21" fillId="0" borderId="52" xfId="0" applyFont="1" applyFill="1" applyBorder="1" applyAlignment="1" applyProtection="1">
      <alignment horizontal="left" vertical="top" wrapText="1"/>
      <protection locked="0"/>
    </xf>
    <xf numFmtId="0" fontId="21" fillId="0" borderId="61" xfId="0" applyFont="1" applyFill="1" applyBorder="1" applyAlignment="1" applyProtection="1">
      <alignment horizontal="left" vertical="top" wrapText="1"/>
      <protection locked="0"/>
    </xf>
    <xf numFmtId="0" fontId="21" fillId="0" borderId="53" xfId="0" applyFont="1" applyFill="1" applyBorder="1" applyAlignment="1" applyProtection="1">
      <alignment horizontal="left" vertical="top" wrapText="1"/>
      <protection locked="0"/>
    </xf>
    <xf numFmtId="0" fontId="35" fillId="26" borderId="32" xfId="0" applyFont="1" applyFill="1" applyBorder="1" applyAlignment="1">
      <alignment vertical="center" wrapText="1"/>
    </xf>
    <xf numFmtId="0" fontId="35" fillId="26" borderId="36" xfId="0" applyFont="1" applyFill="1" applyBorder="1" applyAlignment="1">
      <alignment vertical="center" wrapText="1"/>
    </xf>
    <xf numFmtId="0" fontId="2" fillId="0" borderId="36" xfId="0" applyFont="1" applyBorder="1" applyAlignment="1">
      <alignment vertical="center" wrapText="1"/>
    </xf>
    <xf numFmtId="0" fontId="21" fillId="0" borderId="11" xfId="0" applyFont="1" applyBorder="1" applyAlignment="1" applyProtection="1">
      <alignment wrapText="1"/>
      <protection locked="0"/>
    </xf>
    <xf numFmtId="0" fontId="21" fillId="0" borderId="13" xfId="0" applyFont="1" applyBorder="1" applyAlignment="1" applyProtection="1">
      <alignment wrapText="1"/>
      <protection locked="0"/>
    </xf>
    <xf numFmtId="0" fontId="21" fillId="0" borderId="25" xfId="0" applyFont="1" applyBorder="1" applyAlignment="1" applyProtection="1">
      <alignment wrapText="1"/>
      <protection locked="0"/>
    </xf>
    <xf numFmtId="0" fontId="21" fillId="0" borderId="28" xfId="0" applyFont="1" applyBorder="1" applyAlignment="1" applyProtection="1">
      <alignment wrapText="1"/>
      <protection locked="0"/>
    </xf>
    <xf numFmtId="0" fontId="41" fillId="26" borderId="32" xfId="0" applyFont="1" applyFill="1" applyBorder="1" applyAlignment="1">
      <alignment vertical="center"/>
    </xf>
    <xf numFmtId="0" fontId="2" fillId="0" borderId="36" xfId="0" applyFont="1" applyBorder="1" applyAlignment="1"/>
    <xf numFmtId="0" fontId="2" fillId="0" borderId="37" xfId="0" applyFont="1" applyBorder="1" applyAlignment="1"/>
    <xf numFmtId="0" fontId="21" fillId="0" borderId="17" xfId="0" applyFont="1" applyBorder="1" applyAlignment="1" applyProtection="1">
      <alignment horizontal="left" vertical="top" wrapText="1"/>
      <protection locked="0"/>
    </xf>
    <xf numFmtId="169" fontId="2" fillId="0" borderId="48" xfId="0" applyNumberFormat="1" applyFont="1" applyBorder="1" applyAlignment="1" applyProtection="1">
      <alignment horizontal="center" vertical="center"/>
      <protection locked="0"/>
    </xf>
    <xf numFmtId="0" fontId="2" fillId="0" borderId="4" xfId="0" applyFont="1" applyBorder="1" applyAlignment="1" applyProtection="1">
      <protection locked="0"/>
    </xf>
    <xf numFmtId="0" fontId="2" fillId="0" borderId="51" xfId="0" applyFont="1" applyBorder="1" applyAlignment="1"/>
    <xf numFmtId="0" fontId="35" fillId="21" borderId="48" xfId="0" applyFont="1" applyFill="1" applyBorder="1" applyAlignment="1">
      <alignment horizontal="center"/>
    </xf>
    <xf numFmtId="0" fontId="35" fillId="21" borderId="4" xfId="0" applyFont="1" applyFill="1" applyBorder="1" applyAlignment="1">
      <alignment horizontal="center"/>
    </xf>
    <xf numFmtId="0" fontId="21" fillId="0" borderId="45" xfId="0" applyFont="1" applyBorder="1" applyAlignment="1" applyProtection="1">
      <alignment wrapText="1"/>
      <protection locked="0"/>
    </xf>
    <xf numFmtId="0" fontId="21" fillId="0" borderId="47" xfId="0" applyFont="1" applyBorder="1" applyAlignment="1" applyProtection="1">
      <alignment wrapText="1"/>
      <protection locked="0"/>
    </xf>
    <xf numFmtId="0" fontId="60" fillId="17" borderId="45" xfId="5" applyFont="1" applyFill="1" applyBorder="1" applyAlignment="1" applyProtection="1">
      <alignment horizontal="left"/>
      <protection hidden="1"/>
    </xf>
    <xf numFmtId="0" fontId="60" fillId="17" borderId="46" xfId="5" applyFont="1" applyFill="1" applyBorder="1" applyAlignment="1" applyProtection="1">
      <alignment horizontal="left"/>
      <protection hidden="1"/>
    </xf>
    <xf numFmtId="0" fontId="60" fillId="17" borderId="47" xfId="5" applyFont="1" applyFill="1" applyBorder="1" applyAlignment="1" applyProtection="1">
      <alignment horizontal="left"/>
      <protection hidden="1"/>
    </xf>
    <xf numFmtId="0" fontId="60" fillId="0" borderId="16" xfId="5" applyFont="1" applyFill="1" applyBorder="1" applyAlignment="1" applyProtection="1">
      <alignment horizontal="left"/>
      <protection hidden="1"/>
    </xf>
    <xf numFmtId="0" fontId="59" fillId="10" borderId="35" xfId="5" applyFont="1" applyFill="1" applyBorder="1" applyAlignment="1" applyProtection="1">
      <alignment horizontal="left"/>
      <protection locked="0"/>
    </xf>
    <xf numFmtId="0" fontId="59" fillId="10" borderId="1" xfId="5" applyFont="1" applyFill="1" applyBorder="1" applyAlignment="1" applyProtection="1">
      <alignment horizontal="left"/>
      <protection locked="0"/>
    </xf>
    <xf numFmtId="0" fontId="59" fillId="10" borderId="40" xfId="5" applyFont="1" applyFill="1" applyBorder="1" applyAlignment="1" applyProtection="1">
      <alignment horizontal="left"/>
      <protection locked="0"/>
    </xf>
    <xf numFmtId="0" fontId="12" fillId="9" borderId="11" xfId="5" applyFont="1" applyFill="1" applyBorder="1" applyAlignment="1" applyProtection="1">
      <alignment horizontal="center" vertical="center"/>
      <protection hidden="1"/>
    </xf>
    <xf numFmtId="0" fontId="12" fillId="9" borderId="14" xfId="5" applyFont="1" applyFill="1" applyBorder="1" applyAlignment="1" applyProtection="1">
      <alignment horizontal="center" vertical="center"/>
      <protection hidden="1"/>
    </xf>
    <xf numFmtId="0" fontId="12" fillId="14" borderId="11" xfId="5" applyFont="1" applyFill="1" applyBorder="1" applyAlignment="1" applyProtection="1">
      <alignment horizontal="center" vertical="center" wrapText="1"/>
      <protection hidden="1"/>
    </xf>
    <xf numFmtId="0" fontId="12" fillId="14" borderId="12" xfId="5" applyFont="1" applyFill="1" applyBorder="1" applyAlignment="1" applyProtection="1">
      <alignment horizontal="center" vertical="center" wrapText="1"/>
      <protection hidden="1"/>
    </xf>
    <xf numFmtId="0" fontId="12" fillId="14" borderId="14" xfId="5" applyFont="1" applyFill="1" applyBorder="1" applyAlignment="1" applyProtection="1">
      <alignment horizontal="center" vertical="center" wrapText="1"/>
      <protection hidden="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4" xfId="0" applyFont="1" applyBorder="1" applyAlignment="1">
      <alignment horizontal="justify"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3" fillId="6" borderId="2" xfId="0" applyFont="1"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17" fillId="0" borderId="2" xfId="0" applyFont="1" applyBorder="1" applyAlignment="1">
      <alignment horizontal="justify" vertical="center" wrapText="1"/>
    </xf>
    <xf numFmtId="0" fontId="17" fillId="0" borderId="3" xfId="0" applyFont="1" applyBorder="1" applyAlignment="1">
      <alignment horizontal="justify" vertical="center" wrapText="1"/>
    </xf>
    <xf numFmtId="0" fontId="17" fillId="0" borderId="4" xfId="0" applyFont="1" applyBorder="1" applyAlignment="1">
      <alignment horizontal="justify" vertical="center" wrapText="1"/>
    </xf>
    <xf numFmtId="0" fontId="17" fillId="0" borderId="14" xfId="5" applyFont="1" applyBorder="1" applyAlignment="1" applyProtection="1">
      <alignment vertical="center" wrapText="1"/>
      <protection hidden="1"/>
    </xf>
    <xf numFmtId="0" fontId="17" fillId="0" borderId="18" xfId="5" applyFont="1" applyBorder="1" applyAlignment="1" applyProtection="1">
      <alignment vertical="center" wrapText="1"/>
      <protection hidden="1"/>
    </xf>
    <xf numFmtId="0" fontId="17" fillId="0" borderId="55" xfId="5" applyFont="1" applyBorder="1" applyAlignment="1" applyProtection="1">
      <alignment vertical="center" wrapText="1"/>
      <protection hidden="1"/>
    </xf>
    <xf numFmtId="0" fontId="55" fillId="2" borderId="32" xfId="5" applyFont="1" applyFill="1" applyBorder="1" applyAlignment="1" applyProtection="1">
      <alignment horizontal="left" vertical="center"/>
      <protection hidden="1"/>
    </xf>
    <xf numFmtId="0" fontId="55" fillId="2" borderId="36" xfId="5" applyFont="1" applyFill="1" applyBorder="1" applyAlignment="1" applyProtection="1">
      <alignment horizontal="left" vertical="center"/>
      <protection hidden="1"/>
    </xf>
    <xf numFmtId="0" fontId="55" fillId="2" borderId="37" xfId="5" applyFont="1" applyFill="1" applyBorder="1" applyAlignment="1" applyProtection="1">
      <alignment horizontal="left" vertical="center"/>
      <protection hidden="1"/>
    </xf>
    <xf numFmtId="0" fontId="25" fillId="0" borderId="8" xfId="5" applyNumberFormat="1" applyFont="1" applyFill="1" applyBorder="1" applyAlignment="1" applyProtection="1">
      <alignment horizontal="left" vertical="center" wrapText="1"/>
      <protection hidden="1"/>
    </xf>
    <xf numFmtId="0" fontId="25" fillId="0" borderId="0" xfId="5" applyNumberFormat="1" applyFont="1" applyFill="1" applyBorder="1" applyAlignment="1" applyProtection="1">
      <alignment horizontal="left" vertical="center" wrapText="1"/>
      <protection hidden="1"/>
    </xf>
    <xf numFmtId="0" fontId="25" fillId="0" borderId="9" xfId="5" applyNumberFormat="1" applyFont="1" applyFill="1" applyBorder="1" applyAlignment="1" applyProtection="1">
      <alignment horizontal="left" vertical="center" wrapText="1"/>
      <protection hidden="1"/>
    </xf>
    <xf numFmtId="0" fontId="56" fillId="0" borderId="8" xfId="13" applyBorder="1" applyAlignment="1" applyProtection="1">
      <alignment vertical="center"/>
      <protection hidden="1"/>
    </xf>
    <xf numFmtId="0" fontId="56" fillId="0" borderId="0" xfId="13" applyBorder="1" applyAlignment="1" applyProtection="1">
      <alignment vertical="center"/>
      <protection hidden="1"/>
    </xf>
    <xf numFmtId="0" fontId="17" fillId="0" borderId="0" xfId="7" applyBorder="1" applyAlignment="1" applyProtection="1">
      <alignment horizontal="center" vertical="center"/>
      <protection hidden="1"/>
    </xf>
    <xf numFmtId="0" fontId="17" fillId="0" borderId="9" xfId="7" applyBorder="1" applyAlignment="1" applyProtection="1">
      <alignment horizontal="center" vertical="center"/>
      <protection hidden="1"/>
    </xf>
    <xf numFmtId="0" fontId="12" fillId="0" borderId="8" xfId="13" applyFont="1" applyBorder="1" applyAlignment="1" applyProtection="1">
      <alignment horizontal="center" vertical="center"/>
      <protection hidden="1"/>
    </xf>
    <xf numFmtId="0" fontId="12" fillId="0" borderId="0" xfId="13" applyFont="1" applyBorder="1" applyAlignment="1" applyProtection="1">
      <alignment horizontal="center" vertical="center"/>
      <protection hidden="1"/>
    </xf>
    <xf numFmtId="0" fontId="12" fillId="0" borderId="9" xfId="13" applyFont="1" applyBorder="1" applyAlignment="1" applyProtection="1">
      <alignment horizontal="center" vertical="center"/>
      <protection hidden="1"/>
    </xf>
    <xf numFmtId="0" fontId="17" fillId="0" borderId="8" xfId="5" applyFont="1" applyBorder="1" applyAlignment="1" applyProtection="1">
      <alignment horizontal="left" wrapText="1"/>
      <protection hidden="1"/>
    </xf>
    <xf numFmtId="0" fontId="17" fillId="0" borderId="0" xfId="5" applyFont="1" applyBorder="1" applyAlignment="1" applyProtection="1">
      <alignment horizontal="left" wrapText="1"/>
      <protection hidden="1"/>
    </xf>
    <xf numFmtId="0" fontId="17" fillId="0" borderId="9" xfId="5" applyFont="1" applyBorder="1" applyAlignment="1" applyProtection="1">
      <alignment horizontal="left" wrapText="1"/>
      <protection hidden="1"/>
    </xf>
    <xf numFmtId="0" fontId="17" fillId="0" borderId="0"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12" fillId="0" borderId="14" xfId="5" applyFont="1" applyBorder="1" applyAlignment="1" applyProtection="1">
      <alignment vertical="center" wrapText="1"/>
      <protection hidden="1"/>
    </xf>
    <xf numFmtId="0" fontId="12" fillId="0" borderId="18" xfId="5" applyFont="1" applyBorder="1" applyAlignment="1" applyProtection="1">
      <alignment vertical="center" wrapText="1"/>
      <protection hidden="1"/>
    </xf>
    <xf numFmtId="0" fontId="12" fillId="0" borderId="55" xfId="5" applyFont="1" applyBorder="1" applyAlignment="1" applyProtection="1">
      <alignment vertical="center" wrapText="1"/>
      <protection hidden="1"/>
    </xf>
    <xf numFmtId="0" fontId="17" fillId="0" borderId="12" xfId="5" applyFont="1" applyBorder="1" applyAlignment="1" applyProtection="1">
      <alignment vertical="center" wrapText="1"/>
      <protection hidden="1"/>
    </xf>
    <xf numFmtId="0" fontId="17" fillId="0" borderId="12" xfId="5" applyBorder="1" applyAlignment="1">
      <alignment vertical="center" wrapText="1"/>
    </xf>
    <xf numFmtId="0" fontId="17" fillId="0" borderId="14" xfId="5" applyBorder="1" applyAlignment="1">
      <alignment vertical="center" wrapText="1"/>
    </xf>
    <xf numFmtId="0" fontId="17" fillId="0" borderId="11" xfId="5" applyFont="1" applyBorder="1" applyAlignment="1" applyProtection="1">
      <alignment vertical="center" wrapText="1"/>
      <protection hidden="1"/>
    </xf>
    <xf numFmtId="0" fontId="17" fillId="0" borderId="13" xfId="5" applyBorder="1" applyAlignment="1">
      <alignment vertical="center" wrapText="1"/>
    </xf>
    <xf numFmtId="0" fontId="17" fillId="0" borderId="34" xfId="5" applyFont="1" applyBorder="1" applyAlignment="1" applyProtection="1">
      <alignment vertical="center" wrapText="1"/>
      <protection hidden="1"/>
    </xf>
    <xf numFmtId="0" fontId="17" fillId="0" borderId="19" xfId="5" applyFont="1" applyBorder="1" applyAlignment="1" applyProtection="1">
      <alignment vertical="center" wrapText="1"/>
      <protection hidden="1"/>
    </xf>
    <xf numFmtId="0" fontId="17" fillId="0" borderId="68" xfId="5" applyFont="1" applyBorder="1" applyAlignment="1" applyProtection="1">
      <alignment vertical="center" wrapText="1"/>
      <protection hidden="1"/>
    </xf>
    <xf numFmtId="0" fontId="17" fillId="0" borderId="70" xfId="5" applyFont="1" applyFill="1" applyBorder="1" applyAlignment="1" applyProtection="1">
      <alignment horizontal="left" vertical="center" wrapText="1"/>
      <protection hidden="1"/>
    </xf>
    <xf numFmtId="0" fontId="17" fillId="0" borderId="57" xfId="5" applyFont="1" applyFill="1" applyBorder="1" applyAlignment="1" applyProtection="1">
      <alignment horizontal="left" vertical="center" wrapText="1"/>
      <protection hidden="1"/>
    </xf>
    <xf numFmtId="0" fontId="17" fillId="0" borderId="22" xfId="5" applyFont="1" applyFill="1" applyBorder="1" applyAlignment="1" applyProtection="1">
      <alignment horizontal="left" vertical="center" wrapText="1"/>
      <protection hidden="1"/>
    </xf>
    <xf numFmtId="0" fontId="17" fillId="0" borderId="69" xfId="5" applyFont="1" applyFill="1" applyBorder="1" applyAlignment="1" applyProtection="1">
      <alignment horizontal="left" vertical="center" wrapText="1"/>
      <protection hidden="1"/>
    </xf>
    <xf numFmtId="0" fontId="17" fillId="0" borderId="14" xfId="5" applyFont="1" applyBorder="1" applyAlignment="1" applyProtection="1">
      <alignment horizontal="left" vertical="center" wrapText="1"/>
      <protection hidden="1"/>
    </xf>
    <xf numFmtId="0" fontId="17" fillId="0" borderId="18" xfId="5" quotePrefix="1" applyFont="1" applyBorder="1" applyAlignment="1" applyProtection="1">
      <alignment horizontal="left" vertical="center" wrapText="1"/>
      <protection hidden="1"/>
    </xf>
    <xf numFmtId="0" fontId="17" fillId="0" borderId="8" xfId="5" applyFont="1" applyBorder="1" applyAlignment="1" applyProtection="1">
      <alignment horizontal="left" vertical="center" wrapText="1"/>
      <protection hidden="1"/>
    </xf>
    <xf numFmtId="0" fontId="17" fillId="0" borderId="0" xfId="5" applyFont="1" applyBorder="1" applyAlignment="1" applyProtection="1">
      <alignment horizontal="left" vertical="center" wrapText="1"/>
      <protection hidden="1"/>
    </xf>
    <xf numFmtId="0" fontId="17" fillId="0" borderId="9" xfId="5" applyFont="1" applyBorder="1" applyAlignment="1" applyProtection="1">
      <alignment horizontal="left" vertical="center" wrapText="1"/>
      <protection hidden="1"/>
    </xf>
    <xf numFmtId="0" fontId="17" fillId="0" borderId="8" xfId="7" applyFont="1" applyBorder="1" applyAlignment="1" applyProtection="1">
      <alignment vertical="center" wrapText="1"/>
      <protection hidden="1"/>
    </xf>
    <xf numFmtId="0" fontId="17" fillId="0" borderId="0" xfId="7" applyFont="1" applyBorder="1" applyAlignment="1" applyProtection="1">
      <alignment vertical="center" wrapText="1"/>
      <protection hidden="1"/>
    </xf>
    <xf numFmtId="0" fontId="17" fillId="0" borderId="9" xfId="7" applyFont="1" applyBorder="1" applyAlignment="1" applyProtection="1">
      <alignment vertical="center" wrapText="1"/>
      <protection hidden="1"/>
    </xf>
    <xf numFmtId="0" fontId="58" fillId="0" borderId="8" xfId="5" applyFont="1" applyBorder="1" applyAlignment="1" applyProtection="1">
      <alignment horizontal="center" vertical="center" wrapText="1"/>
      <protection hidden="1"/>
    </xf>
    <xf numFmtId="0" fontId="58" fillId="0" borderId="0" xfId="5" applyFont="1" applyBorder="1" applyAlignment="1" applyProtection="1">
      <alignment horizontal="center" vertical="center" wrapText="1"/>
      <protection hidden="1"/>
    </xf>
    <xf numFmtId="0" fontId="58" fillId="0" borderId="9" xfId="5" applyFont="1" applyBorder="1" applyAlignment="1" applyProtection="1">
      <alignment horizontal="center" vertical="center" wrapText="1"/>
      <protection hidden="1"/>
    </xf>
    <xf numFmtId="0" fontId="28" fillId="3" borderId="56" xfId="0" applyFont="1" applyFill="1" applyBorder="1" applyAlignment="1">
      <alignment vertical="center" wrapText="1"/>
    </xf>
    <xf numFmtId="0" fontId="28" fillId="3" borderId="46" xfId="0" applyFont="1" applyFill="1" applyBorder="1" applyAlignment="1">
      <alignment vertical="center" wrapText="1"/>
    </xf>
    <xf numFmtId="0" fontId="28" fillId="3" borderId="61" xfId="0" applyFont="1" applyFill="1" applyBorder="1" applyAlignment="1">
      <alignment vertical="center" wrapText="1"/>
    </xf>
    <xf numFmtId="0" fontId="28" fillId="4" borderId="5"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24" xfId="0" applyFont="1" applyFill="1" applyBorder="1" applyAlignment="1">
      <alignment horizontal="center" vertical="center" wrapText="1"/>
    </xf>
    <xf numFmtId="0" fontId="28" fillId="4" borderId="23" xfId="0" applyFont="1" applyFill="1" applyBorder="1" applyAlignment="1">
      <alignment horizontal="center" vertical="center" wrapText="1"/>
    </xf>
    <xf numFmtId="0" fontId="28" fillId="4" borderId="23" xfId="0" applyFont="1" applyFill="1" applyBorder="1" applyAlignment="1">
      <alignment horizontal="center" vertical="center"/>
    </xf>
    <xf numFmtId="0" fontId="9" fillId="0" borderId="7" xfId="0" applyFont="1" applyBorder="1" applyAlignment="1">
      <alignment horizontal="center" vertical="center"/>
    </xf>
  </cellXfs>
  <cellStyles count="798">
    <cellStyle name="Comma" xfId="21" builtinId="3"/>
    <cellStyle name="Comma 2" xfId="1"/>
    <cellStyle name="Comma 2 10" xfId="30"/>
    <cellStyle name="Comma 2 11" xfId="31"/>
    <cellStyle name="Comma 2 12" xfId="32"/>
    <cellStyle name="Comma 2 13" xfId="33"/>
    <cellStyle name="Comma 2 14" xfId="34"/>
    <cellStyle name="Comma 2 15" xfId="35"/>
    <cellStyle name="Comma 2 16" xfId="36"/>
    <cellStyle name="Comma 2 17" xfId="37"/>
    <cellStyle name="Comma 2 18" xfId="38"/>
    <cellStyle name="Comma 2 19" xfId="39"/>
    <cellStyle name="Comma 2 2" xfId="15"/>
    <cellStyle name="Comma 2 20" xfId="40"/>
    <cellStyle name="Comma 2 21" xfId="41"/>
    <cellStyle name="Comma 2 22" xfId="42"/>
    <cellStyle name="Comma 2 23" xfId="43"/>
    <cellStyle name="Comma 2 24" xfId="796"/>
    <cellStyle name="Comma 2 3" xfId="44"/>
    <cellStyle name="Comma 2 4" xfId="45"/>
    <cellStyle name="Comma 2 5" xfId="46"/>
    <cellStyle name="Comma 2 6" xfId="47"/>
    <cellStyle name="Comma 2 7" xfId="48"/>
    <cellStyle name="Comma 2 8" xfId="49"/>
    <cellStyle name="Comma 2 9" xfId="50"/>
    <cellStyle name="Comma 3" xfId="17"/>
    <cellStyle name="Comma 3 10" xfId="52"/>
    <cellStyle name="Comma 3 11" xfId="53"/>
    <cellStyle name="Comma 3 12" xfId="54"/>
    <cellStyle name="Comma 3 13" xfId="55"/>
    <cellStyle name="Comma 3 14" xfId="56"/>
    <cellStyle name="Comma 3 15" xfId="57"/>
    <cellStyle name="Comma 3 16" xfId="58"/>
    <cellStyle name="Comma 3 17" xfId="59"/>
    <cellStyle name="Comma 3 18" xfId="60"/>
    <cellStyle name="Comma 3 19" xfId="61"/>
    <cellStyle name="Comma 3 2" xfId="62"/>
    <cellStyle name="Comma 3 20" xfId="51"/>
    <cellStyle name="Comma 3 3" xfId="63"/>
    <cellStyle name="Comma 3 4" xfId="64"/>
    <cellStyle name="Comma 3 5" xfId="65"/>
    <cellStyle name="Comma 3 6" xfId="66"/>
    <cellStyle name="Comma 3 7" xfId="67"/>
    <cellStyle name="Comma 3 8" xfId="68"/>
    <cellStyle name="Comma 3 9" xfId="69"/>
    <cellStyle name="Comma 4" xfId="26"/>
    <cellStyle name="Comma 5" xfId="24"/>
    <cellStyle name="Currency" xfId="20" builtinId="4"/>
    <cellStyle name="Currency 2" xfId="2"/>
    <cellStyle name="Currency 2 10" xfId="70"/>
    <cellStyle name="Currency 2 11" xfId="71"/>
    <cellStyle name="Currency 2 12" xfId="72"/>
    <cellStyle name="Currency 2 13" xfId="73"/>
    <cellStyle name="Currency 2 14" xfId="74"/>
    <cellStyle name="Currency 2 15" xfId="75"/>
    <cellStyle name="Currency 2 16" xfId="76"/>
    <cellStyle name="Currency 2 17" xfId="77"/>
    <cellStyle name="Currency 2 18" xfId="78"/>
    <cellStyle name="Currency 2 19" xfId="79"/>
    <cellStyle name="Currency 2 2" xfId="16"/>
    <cellStyle name="Currency 2 20" xfId="80"/>
    <cellStyle name="Currency 2 21" xfId="81"/>
    <cellStyle name="Currency 2 22" xfId="82"/>
    <cellStyle name="Currency 2 23" xfId="83"/>
    <cellStyle name="Currency 2 24" xfId="84"/>
    <cellStyle name="Currency 2 3" xfId="85"/>
    <cellStyle name="Currency 2 4" xfId="86"/>
    <cellStyle name="Currency 2 5" xfId="87"/>
    <cellStyle name="Currency 2 6" xfId="88"/>
    <cellStyle name="Currency 2 7" xfId="89"/>
    <cellStyle name="Currency 2 8" xfId="90"/>
    <cellStyle name="Currency 2 9" xfId="91"/>
    <cellStyle name="Currency 3" xfId="3"/>
    <cellStyle name="Currency 4" xfId="19"/>
    <cellStyle name="Currency 5" xfId="27"/>
    <cellStyle name="Hyperlink" xfId="11" builtinId="8"/>
    <cellStyle name="Hyperlink 2" xfId="13"/>
    <cellStyle name="Hyperlink 3" xfId="797"/>
    <cellStyle name="Normal" xfId="0" builtinId="0"/>
    <cellStyle name="Normal 10" xfId="92"/>
    <cellStyle name="Normal 10 10" xfId="93"/>
    <cellStyle name="Normal 10 10 2" xfId="94"/>
    <cellStyle name="Normal 10 11" xfId="95"/>
    <cellStyle name="Normal 10 11 2" xfId="96"/>
    <cellStyle name="Normal 10 12" xfId="97"/>
    <cellStyle name="Normal 10 12 2" xfId="98"/>
    <cellStyle name="Normal 10 13" xfId="99"/>
    <cellStyle name="Normal 10 13 2" xfId="100"/>
    <cellStyle name="Normal 10 14" xfId="101"/>
    <cellStyle name="Normal 10 14 2" xfId="102"/>
    <cellStyle name="Normal 10 15" xfId="103"/>
    <cellStyle name="Normal 10 15 2" xfId="104"/>
    <cellStyle name="Normal 10 16" xfId="105"/>
    <cellStyle name="Normal 10 16 2" xfId="106"/>
    <cellStyle name="Normal 10 17" xfId="107"/>
    <cellStyle name="Normal 10 2" xfId="108"/>
    <cellStyle name="Normal 10 2 2" xfId="109"/>
    <cellStyle name="Normal 10 3" xfId="110"/>
    <cellStyle name="Normal 10 3 2" xfId="111"/>
    <cellStyle name="Normal 10 4" xfId="112"/>
    <cellStyle name="Normal 10 4 2" xfId="113"/>
    <cellStyle name="Normal 10 5" xfId="114"/>
    <cellStyle name="Normal 10 5 2" xfId="115"/>
    <cellStyle name="Normal 10 6" xfId="116"/>
    <cellStyle name="Normal 10 6 2" xfId="117"/>
    <cellStyle name="Normal 10 7" xfId="118"/>
    <cellStyle name="Normal 10 7 2" xfId="119"/>
    <cellStyle name="Normal 10 8" xfId="120"/>
    <cellStyle name="Normal 10 8 2" xfId="121"/>
    <cellStyle name="Normal 10 9" xfId="122"/>
    <cellStyle name="Normal 10 9 2" xfId="123"/>
    <cellStyle name="Normal 11" xfId="124"/>
    <cellStyle name="Normal 11 10" xfId="125"/>
    <cellStyle name="Normal 11 10 2" xfId="126"/>
    <cellStyle name="Normal 11 11" xfId="127"/>
    <cellStyle name="Normal 11 11 2" xfId="128"/>
    <cellStyle name="Normal 11 12" xfId="129"/>
    <cellStyle name="Normal 11 12 2" xfId="130"/>
    <cellStyle name="Normal 11 13" xfId="131"/>
    <cellStyle name="Normal 11 13 2" xfId="132"/>
    <cellStyle name="Normal 11 14" xfId="133"/>
    <cellStyle name="Normal 11 14 2" xfId="134"/>
    <cellStyle name="Normal 11 15" xfId="135"/>
    <cellStyle name="Normal 11 15 2" xfId="136"/>
    <cellStyle name="Normal 11 16" xfId="137"/>
    <cellStyle name="Normal 11 16 2" xfId="138"/>
    <cellStyle name="Normal 11 17" xfId="139"/>
    <cellStyle name="Normal 11 2" xfId="140"/>
    <cellStyle name="Normal 11 2 2" xfId="141"/>
    <cellStyle name="Normal 11 3" xfId="142"/>
    <cellStyle name="Normal 11 3 2" xfId="143"/>
    <cellStyle name="Normal 11 4" xfId="144"/>
    <cellStyle name="Normal 11 4 2" xfId="145"/>
    <cellStyle name="Normal 11 5" xfId="146"/>
    <cellStyle name="Normal 11 5 2" xfId="147"/>
    <cellStyle name="Normal 11 6" xfId="148"/>
    <cellStyle name="Normal 11 6 2" xfId="149"/>
    <cellStyle name="Normal 11 7" xfId="150"/>
    <cellStyle name="Normal 11 7 2" xfId="151"/>
    <cellStyle name="Normal 11 8" xfId="152"/>
    <cellStyle name="Normal 11 8 2" xfId="153"/>
    <cellStyle name="Normal 11 9" xfId="154"/>
    <cellStyle name="Normal 11 9 2" xfId="155"/>
    <cellStyle name="Normal 12" xfId="156"/>
    <cellStyle name="Normal 12 10" xfId="157"/>
    <cellStyle name="Normal 12 10 2" xfId="158"/>
    <cellStyle name="Normal 12 11" xfId="159"/>
    <cellStyle name="Normal 12 11 2" xfId="160"/>
    <cellStyle name="Normal 12 12" xfId="161"/>
    <cellStyle name="Normal 12 12 2" xfId="162"/>
    <cellStyle name="Normal 12 13" xfId="163"/>
    <cellStyle name="Normal 12 13 2" xfId="164"/>
    <cellStyle name="Normal 12 14" xfId="165"/>
    <cellStyle name="Normal 12 14 2" xfId="166"/>
    <cellStyle name="Normal 12 15" xfId="167"/>
    <cellStyle name="Normal 12 15 2" xfId="168"/>
    <cellStyle name="Normal 12 16" xfId="169"/>
    <cellStyle name="Normal 12 16 2" xfId="170"/>
    <cellStyle name="Normal 12 17" xfId="171"/>
    <cellStyle name="Normal 12 2" xfId="172"/>
    <cellStyle name="Normal 12 2 2" xfId="173"/>
    <cellStyle name="Normal 12 3" xfId="174"/>
    <cellStyle name="Normal 12 3 2" xfId="175"/>
    <cellStyle name="Normal 12 4" xfId="176"/>
    <cellStyle name="Normal 12 4 2" xfId="177"/>
    <cellStyle name="Normal 12 5" xfId="178"/>
    <cellStyle name="Normal 12 5 2" xfId="179"/>
    <cellStyle name="Normal 12 6" xfId="180"/>
    <cellStyle name="Normal 12 6 2" xfId="181"/>
    <cellStyle name="Normal 12 7" xfId="182"/>
    <cellStyle name="Normal 12 7 2" xfId="183"/>
    <cellStyle name="Normal 12 8" xfId="184"/>
    <cellStyle name="Normal 12 8 2" xfId="185"/>
    <cellStyle name="Normal 12 9" xfId="186"/>
    <cellStyle name="Normal 12 9 2" xfId="187"/>
    <cellStyle name="Normal 13" xfId="188"/>
    <cellStyle name="Normal 13 10" xfId="189"/>
    <cellStyle name="Normal 13 10 2" xfId="190"/>
    <cellStyle name="Normal 13 11" xfId="191"/>
    <cellStyle name="Normal 13 11 2" xfId="192"/>
    <cellStyle name="Normal 13 12" xfId="193"/>
    <cellStyle name="Normal 13 12 2" xfId="194"/>
    <cellStyle name="Normal 13 13" xfId="195"/>
    <cellStyle name="Normal 13 13 2" xfId="196"/>
    <cellStyle name="Normal 13 14" xfId="197"/>
    <cellStyle name="Normal 13 14 2" xfId="198"/>
    <cellStyle name="Normal 13 15" xfId="199"/>
    <cellStyle name="Normal 13 15 2" xfId="200"/>
    <cellStyle name="Normal 13 16" xfId="201"/>
    <cellStyle name="Normal 13 16 2" xfId="202"/>
    <cellStyle name="Normal 13 17" xfId="203"/>
    <cellStyle name="Normal 13 2" xfId="204"/>
    <cellStyle name="Normal 13 2 2" xfId="205"/>
    <cellStyle name="Normal 13 3" xfId="206"/>
    <cellStyle name="Normal 13 3 2" xfId="207"/>
    <cellStyle name="Normal 13 4" xfId="208"/>
    <cellStyle name="Normal 13 4 2" xfId="209"/>
    <cellStyle name="Normal 13 5" xfId="210"/>
    <cellStyle name="Normal 13 5 2" xfId="211"/>
    <cellStyle name="Normal 13 6" xfId="212"/>
    <cellStyle name="Normal 13 6 2" xfId="213"/>
    <cellStyle name="Normal 13 7" xfId="214"/>
    <cellStyle name="Normal 13 7 2" xfId="215"/>
    <cellStyle name="Normal 13 8" xfId="216"/>
    <cellStyle name="Normal 13 8 2" xfId="217"/>
    <cellStyle name="Normal 13 9" xfId="218"/>
    <cellStyle name="Normal 13 9 2" xfId="219"/>
    <cellStyle name="Normal 14" xfId="220"/>
    <cellStyle name="Normal 14 10" xfId="221"/>
    <cellStyle name="Normal 14 10 2" xfId="222"/>
    <cellStyle name="Normal 14 11" xfId="223"/>
    <cellStyle name="Normal 14 11 2" xfId="224"/>
    <cellStyle name="Normal 14 12" xfId="225"/>
    <cellStyle name="Normal 14 12 2" xfId="226"/>
    <cellStyle name="Normal 14 13" xfId="227"/>
    <cellStyle name="Normal 14 13 2" xfId="228"/>
    <cellStyle name="Normal 14 14" xfId="229"/>
    <cellStyle name="Normal 14 14 2" xfId="230"/>
    <cellStyle name="Normal 14 15" xfId="231"/>
    <cellStyle name="Normal 14 15 2" xfId="232"/>
    <cellStyle name="Normal 14 16" xfId="233"/>
    <cellStyle name="Normal 14 16 2" xfId="234"/>
    <cellStyle name="Normal 14 17" xfId="235"/>
    <cellStyle name="Normal 14 2" xfId="236"/>
    <cellStyle name="Normal 14 2 2" xfId="237"/>
    <cellStyle name="Normal 14 3" xfId="238"/>
    <cellStyle name="Normal 14 3 2" xfId="239"/>
    <cellStyle name="Normal 14 4" xfId="240"/>
    <cellStyle name="Normal 14 4 2" xfId="241"/>
    <cellStyle name="Normal 14 5" xfId="242"/>
    <cellStyle name="Normal 14 5 2" xfId="243"/>
    <cellStyle name="Normal 14 6" xfId="244"/>
    <cellStyle name="Normal 14 6 2" xfId="245"/>
    <cellStyle name="Normal 14 7" xfId="246"/>
    <cellStyle name="Normal 14 7 2" xfId="247"/>
    <cellStyle name="Normal 14 8" xfId="248"/>
    <cellStyle name="Normal 14 8 2" xfId="249"/>
    <cellStyle name="Normal 14 9" xfId="250"/>
    <cellStyle name="Normal 14 9 2" xfId="251"/>
    <cellStyle name="Normal 15" xfId="252"/>
    <cellStyle name="Normal 15 10" xfId="253"/>
    <cellStyle name="Normal 15 10 2" xfId="254"/>
    <cellStyle name="Normal 15 11" xfId="255"/>
    <cellStyle name="Normal 15 11 2" xfId="256"/>
    <cellStyle name="Normal 15 12" xfId="257"/>
    <cellStyle name="Normal 15 12 2" xfId="258"/>
    <cellStyle name="Normal 15 13" xfId="259"/>
    <cellStyle name="Normal 15 13 2" xfId="260"/>
    <cellStyle name="Normal 15 14" xfId="261"/>
    <cellStyle name="Normal 15 14 2" xfId="262"/>
    <cellStyle name="Normal 15 15" xfId="263"/>
    <cellStyle name="Normal 15 15 2" xfId="264"/>
    <cellStyle name="Normal 15 16" xfId="265"/>
    <cellStyle name="Normal 15 16 2" xfId="266"/>
    <cellStyle name="Normal 15 17" xfId="267"/>
    <cellStyle name="Normal 15 2" xfId="268"/>
    <cellStyle name="Normal 15 2 2" xfId="269"/>
    <cellStyle name="Normal 15 3" xfId="270"/>
    <cellStyle name="Normal 15 3 2" xfId="271"/>
    <cellStyle name="Normal 15 4" xfId="272"/>
    <cellStyle name="Normal 15 4 2" xfId="273"/>
    <cellStyle name="Normal 15 5" xfId="274"/>
    <cellStyle name="Normal 15 5 2" xfId="275"/>
    <cellStyle name="Normal 15 6" xfId="276"/>
    <cellStyle name="Normal 15 6 2" xfId="277"/>
    <cellStyle name="Normal 15 7" xfId="278"/>
    <cellStyle name="Normal 15 7 2" xfId="279"/>
    <cellStyle name="Normal 15 8" xfId="280"/>
    <cellStyle name="Normal 15 8 2" xfId="281"/>
    <cellStyle name="Normal 15 9" xfId="282"/>
    <cellStyle name="Normal 15 9 2" xfId="283"/>
    <cellStyle name="Normal 16" xfId="284"/>
    <cellStyle name="Normal 16 10" xfId="285"/>
    <cellStyle name="Normal 16 10 2" xfId="286"/>
    <cellStyle name="Normal 16 11" xfId="287"/>
    <cellStyle name="Normal 16 11 2" xfId="288"/>
    <cellStyle name="Normal 16 12" xfId="289"/>
    <cellStyle name="Normal 16 12 2" xfId="290"/>
    <cellStyle name="Normal 16 13" xfId="291"/>
    <cellStyle name="Normal 16 13 2" xfId="292"/>
    <cellStyle name="Normal 16 14" xfId="293"/>
    <cellStyle name="Normal 16 14 2" xfId="294"/>
    <cellStyle name="Normal 16 15" xfId="295"/>
    <cellStyle name="Normal 16 15 2" xfId="296"/>
    <cellStyle name="Normal 16 16" xfId="297"/>
    <cellStyle name="Normal 16 16 2" xfId="298"/>
    <cellStyle name="Normal 16 17" xfId="299"/>
    <cellStyle name="Normal 16 2" xfId="300"/>
    <cellStyle name="Normal 16 2 2" xfId="301"/>
    <cellStyle name="Normal 16 3" xfId="302"/>
    <cellStyle name="Normal 16 3 2" xfId="303"/>
    <cellStyle name="Normal 16 4" xfId="304"/>
    <cellStyle name="Normal 16 4 2" xfId="305"/>
    <cellStyle name="Normal 16 5" xfId="306"/>
    <cellStyle name="Normal 16 5 2" xfId="307"/>
    <cellStyle name="Normal 16 6" xfId="308"/>
    <cellStyle name="Normal 16 6 2" xfId="309"/>
    <cellStyle name="Normal 16 7" xfId="310"/>
    <cellStyle name="Normal 16 7 2" xfId="311"/>
    <cellStyle name="Normal 16 8" xfId="312"/>
    <cellStyle name="Normal 16 8 2" xfId="313"/>
    <cellStyle name="Normal 16 9" xfId="314"/>
    <cellStyle name="Normal 16 9 2" xfId="315"/>
    <cellStyle name="Normal 17" xfId="316"/>
    <cellStyle name="Normal 17 10" xfId="317"/>
    <cellStyle name="Normal 17 10 2" xfId="318"/>
    <cellStyle name="Normal 17 11" xfId="319"/>
    <cellStyle name="Normal 17 11 2" xfId="320"/>
    <cellStyle name="Normal 17 12" xfId="321"/>
    <cellStyle name="Normal 17 12 2" xfId="322"/>
    <cellStyle name="Normal 17 13" xfId="323"/>
    <cellStyle name="Normal 17 13 2" xfId="324"/>
    <cellStyle name="Normal 17 14" xfId="325"/>
    <cellStyle name="Normal 17 14 2" xfId="326"/>
    <cellStyle name="Normal 17 15" xfId="327"/>
    <cellStyle name="Normal 17 15 2" xfId="328"/>
    <cellStyle name="Normal 17 16" xfId="329"/>
    <cellStyle name="Normal 17 16 2" xfId="330"/>
    <cellStyle name="Normal 17 17" xfId="331"/>
    <cellStyle name="Normal 17 2" xfId="332"/>
    <cellStyle name="Normal 17 2 2" xfId="333"/>
    <cellStyle name="Normal 17 3" xfId="334"/>
    <cellStyle name="Normal 17 3 2" xfId="335"/>
    <cellStyle name="Normal 17 4" xfId="336"/>
    <cellStyle name="Normal 17 4 2" xfId="337"/>
    <cellStyle name="Normal 17 5" xfId="338"/>
    <cellStyle name="Normal 17 5 2" xfId="339"/>
    <cellStyle name="Normal 17 6" xfId="340"/>
    <cellStyle name="Normal 17 6 2" xfId="341"/>
    <cellStyle name="Normal 17 7" xfId="342"/>
    <cellStyle name="Normal 17 7 2" xfId="343"/>
    <cellStyle name="Normal 17 8" xfId="344"/>
    <cellStyle name="Normal 17 8 2" xfId="345"/>
    <cellStyle name="Normal 17 9" xfId="346"/>
    <cellStyle name="Normal 17 9 2" xfId="347"/>
    <cellStyle name="Normal 18" xfId="348"/>
    <cellStyle name="Normal 18 10" xfId="349"/>
    <cellStyle name="Normal 18 10 2" xfId="350"/>
    <cellStyle name="Normal 18 11" xfId="351"/>
    <cellStyle name="Normal 18 11 2" xfId="352"/>
    <cellStyle name="Normal 18 12" xfId="353"/>
    <cellStyle name="Normal 18 12 2" xfId="354"/>
    <cellStyle name="Normal 18 13" xfId="355"/>
    <cellStyle name="Normal 18 13 2" xfId="356"/>
    <cellStyle name="Normal 18 14" xfId="357"/>
    <cellStyle name="Normal 18 14 2" xfId="358"/>
    <cellStyle name="Normal 18 15" xfId="359"/>
    <cellStyle name="Normal 18 15 2" xfId="360"/>
    <cellStyle name="Normal 18 16" xfId="361"/>
    <cellStyle name="Normal 18 16 2" xfId="362"/>
    <cellStyle name="Normal 18 17" xfId="363"/>
    <cellStyle name="Normal 18 2" xfId="364"/>
    <cellStyle name="Normal 18 2 2" xfId="365"/>
    <cellStyle name="Normal 18 3" xfId="366"/>
    <cellStyle name="Normal 18 3 2" xfId="367"/>
    <cellStyle name="Normal 18 4" xfId="368"/>
    <cellStyle name="Normal 18 4 2" xfId="369"/>
    <cellStyle name="Normal 18 5" xfId="370"/>
    <cellStyle name="Normal 18 5 2" xfId="371"/>
    <cellStyle name="Normal 18 6" xfId="372"/>
    <cellStyle name="Normal 18 6 2" xfId="373"/>
    <cellStyle name="Normal 18 7" xfId="374"/>
    <cellStyle name="Normal 18 7 2" xfId="375"/>
    <cellStyle name="Normal 18 8" xfId="376"/>
    <cellStyle name="Normal 18 8 2" xfId="377"/>
    <cellStyle name="Normal 18 9" xfId="378"/>
    <cellStyle name="Normal 18 9 2" xfId="379"/>
    <cellStyle name="Normal 19" xfId="380"/>
    <cellStyle name="Normal 19 10" xfId="381"/>
    <cellStyle name="Normal 19 10 2" xfId="382"/>
    <cellStyle name="Normal 19 11" xfId="383"/>
    <cellStyle name="Normal 19 11 2" xfId="384"/>
    <cellStyle name="Normal 19 12" xfId="385"/>
    <cellStyle name="Normal 19 12 2" xfId="386"/>
    <cellStyle name="Normal 19 13" xfId="387"/>
    <cellStyle name="Normal 19 13 2" xfId="388"/>
    <cellStyle name="Normal 19 14" xfId="389"/>
    <cellStyle name="Normal 19 14 2" xfId="390"/>
    <cellStyle name="Normal 19 15" xfId="391"/>
    <cellStyle name="Normal 19 15 2" xfId="392"/>
    <cellStyle name="Normal 19 16" xfId="393"/>
    <cellStyle name="Normal 19 16 2" xfId="394"/>
    <cellStyle name="Normal 19 17" xfId="395"/>
    <cellStyle name="Normal 19 2" xfId="396"/>
    <cellStyle name="Normal 19 2 2" xfId="397"/>
    <cellStyle name="Normal 19 3" xfId="398"/>
    <cellStyle name="Normal 19 3 2" xfId="399"/>
    <cellStyle name="Normal 19 4" xfId="400"/>
    <cellStyle name="Normal 19 4 2" xfId="401"/>
    <cellStyle name="Normal 19 5" xfId="402"/>
    <cellStyle name="Normal 19 5 2" xfId="403"/>
    <cellStyle name="Normal 19 6" xfId="404"/>
    <cellStyle name="Normal 19 6 2" xfId="405"/>
    <cellStyle name="Normal 19 7" xfId="406"/>
    <cellStyle name="Normal 19 7 2" xfId="407"/>
    <cellStyle name="Normal 19 8" xfId="408"/>
    <cellStyle name="Normal 19 8 2" xfId="409"/>
    <cellStyle name="Normal 19 9" xfId="410"/>
    <cellStyle name="Normal 19 9 2" xfId="411"/>
    <cellStyle name="Normal 2" xfId="4"/>
    <cellStyle name="Normal 2 10" xfId="412"/>
    <cellStyle name="Normal 2 11" xfId="413"/>
    <cellStyle name="Normal 2 12" xfId="414"/>
    <cellStyle name="Normal 2 13" xfId="415"/>
    <cellStyle name="Normal 2 14" xfId="416"/>
    <cellStyle name="Normal 2 15" xfId="417"/>
    <cellStyle name="Normal 2 16" xfId="418"/>
    <cellStyle name="Normal 2 17" xfId="419"/>
    <cellStyle name="Normal 2 18" xfId="420"/>
    <cellStyle name="Normal 2 19" xfId="421"/>
    <cellStyle name="Normal 2 2" xfId="5"/>
    <cellStyle name="Normal 2 20" xfId="422"/>
    <cellStyle name="Normal 2 21" xfId="423"/>
    <cellStyle name="Normal 2 22" xfId="424"/>
    <cellStyle name="Normal 2 23" xfId="425"/>
    <cellStyle name="Normal 2 24" xfId="29"/>
    <cellStyle name="Normal 2 25" xfId="793"/>
    <cellStyle name="Normal 2 26" xfId="28"/>
    <cellStyle name="Normal 2 27" xfId="23"/>
    <cellStyle name="Normal 2 3" xfId="426"/>
    <cellStyle name="Normal 2 4" xfId="427"/>
    <cellStyle name="Normal 2 5" xfId="428"/>
    <cellStyle name="Normal 2 6" xfId="429"/>
    <cellStyle name="Normal 2 7" xfId="430"/>
    <cellStyle name="Normal 2 8" xfId="431"/>
    <cellStyle name="Normal 2 9" xfId="432"/>
    <cellStyle name="Normal 20" xfId="433"/>
    <cellStyle name="Normal 20 10" xfId="434"/>
    <cellStyle name="Normal 20 10 2" xfId="435"/>
    <cellStyle name="Normal 20 11" xfId="436"/>
    <cellStyle name="Normal 20 11 2" xfId="437"/>
    <cellStyle name="Normal 20 12" xfId="438"/>
    <cellStyle name="Normal 20 12 2" xfId="439"/>
    <cellStyle name="Normal 20 13" xfId="440"/>
    <cellStyle name="Normal 20 13 2" xfId="441"/>
    <cellStyle name="Normal 20 14" xfId="442"/>
    <cellStyle name="Normal 20 14 2" xfId="443"/>
    <cellStyle name="Normal 20 15" xfId="444"/>
    <cellStyle name="Normal 20 15 2" xfId="445"/>
    <cellStyle name="Normal 20 16" xfId="446"/>
    <cellStyle name="Normal 20 16 2" xfId="447"/>
    <cellStyle name="Normal 20 17" xfId="448"/>
    <cellStyle name="Normal 20 2" xfId="449"/>
    <cellStyle name="Normal 20 2 2" xfId="450"/>
    <cellStyle name="Normal 20 3" xfId="451"/>
    <cellStyle name="Normal 20 3 2" xfId="452"/>
    <cellStyle name="Normal 20 4" xfId="453"/>
    <cellStyle name="Normal 20 4 2" xfId="454"/>
    <cellStyle name="Normal 20 5" xfId="455"/>
    <cellStyle name="Normal 20 5 2" xfId="456"/>
    <cellStyle name="Normal 20 6" xfId="457"/>
    <cellStyle name="Normal 20 6 2" xfId="458"/>
    <cellStyle name="Normal 20 7" xfId="459"/>
    <cellStyle name="Normal 20 7 2" xfId="460"/>
    <cellStyle name="Normal 20 8" xfId="461"/>
    <cellStyle name="Normal 20 8 2" xfId="462"/>
    <cellStyle name="Normal 20 9" xfId="463"/>
    <cellStyle name="Normal 20 9 2" xfId="464"/>
    <cellStyle name="Normal 21" xfId="465"/>
    <cellStyle name="Normal 21 10" xfId="466"/>
    <cellStyle name="Normal 21 10 2" xfId="467"/>
    <cellStyle name="Normal 21 11" xfId="468"/>
    <cellStyle name="Normal 21 11 2" xfId="469"/>
    <cellStyle name="Normal 21 12" xfId="470"/>
    <cellStyle name="Normal 21 12 2" xfId="471"/>
    <cellStyle name="Normal 21 13" xfId="472"/>
    <cellStyle name="Normal 21 13 2" xfId="473"/>
    <cellStyle name="Normal 21 14" xfId="474"/>
    <cellStyle name="Normal 21 14 2" xfId="475"/>
    <cellStyle name="Normal 21 15" xfId="476"/>
    <cellStyle name="Normal 21 15 2" xfId="477"/>
    <cellStyle name="Normal 21 16" xfId="478"/>
    <cellStyle name="Normal 21 16 2" xfId="479"/>
    <cellStyle name="Normal 21 17" xfId="480"/>
    <cellStyle name="Normal 21 2" xfId="481"/>
    <cellStyle name="Normal 21 2 2" xfId="482"/>
    <cellStyle name="Normal 21 3" xfId="483"/>
    <cellStyle name="Normal 21 3 2" xfId="484"/>
    <cellStyle name="Normal 21 4" xfId="485"/>
    <cellStyle name="Normal 21 4 2" xfId="486"/>
    <cellStyle name="Normal 21 5" xfId="487"/>
    <cellStyle name="Normal 21 5 2" xfId="488"/>
    <cellStyle name="Normal 21 6" xfId="489"/>
    <cellStyle name="Normal 21 6 2" xfId="490"/>
    <cellStyle name="Normal 21 7" xfId="491"/>
    <cellStyle name="Normal 21 7 2" xfId="492"/>
    <cellStyle name="Normal 21 8" xfId="493"/>
    <cellStyle name="Normal 21 8 2" xfId="494"/>
    <cellStyle name="Normal 21 9" xfId="495"/>
    <cellStyle name="Normal 21 9 2" xfId="496"/>
    <cellStyle name="Normal 22" xfId="497"/>
    <cellStyle name="Normal 22 10" xfId="498"/>
    <cellStyle name="Normal 22 10 2" xfId="499"/>
    <cellStyle name="Normal 22 11" xfId="500"/>
    <cellStyle name="Normal 22 11 2" xfId="501"/>
    <cellStyle name="Normal 22 12" xfId="502"/>
    <cellStyle name="Normal 22 12 2" xfId="503"/>
    <cellStyle name="Normal 22 13" xfId="504"/>
    <cellStyle name="Normal 22 13 2" xfId="505"/>
    <cellStyle name="Normal 22 14" xfId="506"/>
    <cellStyle name="Normal 22 14 2" xfId="507"/>
    <cellStyle name="Normal 22 15" xfId="508"/>
    <cellStyle name="Normal 22 15 2" xfId="509"/>
    <cellStyle name="Normal 22 16" xfId="510"/>
    <cellStyle name="Normal 22 16 2" xfId="511"/>
    <cellStyle name="Normal 22 17" xfId="512"/>
    <cellStyle name="Normal 22 2" xfId="513"/>
    <cellStyle name="Normal 22 2 2" xfId="514"/>
    <cellStyle name="Normal 22 3" xfId="515"/>
    <cellStyle name="Normal 22 3 2" xfId="516"/>
    <cellStyle name="Normal 22 4" xfId="517"/>
    <cellStyle name="Normal 22 4 2" xfId="518"/>
    <cellStyle name="Normal 22 5" xfId="519"/>
    <cellStyle name="Normal 22 5 2" xfId="520"/>
    <cellStyle name="Normal 22 6" xfId="521"/>
    <cellStyle name="Normal 22 6 2" xfId="522"/>
    <cellStyle name="Normal 22 7" xfId="523"/>
    <cellStyle name="Normal 22 7 2" xfId="524"/>
    <cellStyle name="Normal 22 8" xfId="525"/>
    <cellStyle name="Normal 22 8 2" xfId="526"/>
    <cellStyle name="Normal 22 9" xfId="527"/>
    <cellStyle name="Normal 22 9 2" xfId="528"/>
    <cellStyle name="Normal 23" xfId="529"/>
    <cellStyle name="Normal 23 10" xfId="530"/>
    <cellStyle name="Normal 23 10 2" xfId="531"/>
    <cellStyle name="Normal 23 11" xfId="532"/>
    <cellStyle name="Normal 23 11 2" xfId="533"/>
    <cellStyle name="Normal 23 12" xfId="534"/>
    <cellStyle name="Normal 23 12 2" xfId="535"/>
    <cellStyle name="Normal 23 13" xfId="536"/>
    <cellStyle name="Normal 23 13 2" xfId="537"/>
    <cellStyle name="Normal 23 14" xfId="538"/>
    <cellStyle name="Normal 23 14 2" xfId="539"/>
    <cellStyle name="Normal 23 15" xfId="540"/>
    <cellStyle name="Normal 23 15 2" xfId="541"/>
    <cellStyle name="Normal 23 16" xfId="542"/>
    <cellStyle name="Normal 23 16 2" xfId="543"/>
    <cellStyle name="Normal 23 17" xfId="544"/>
    <cellStyle name="Normal 23 2" xfId="545"/>
    <cellStyle name="Normal 23 2 2" xfId="546"/>
    <cellStyle name="Normal 23 3" xfId="547"/>
    <cellStyle name="Normal 23 3 2" xfId="548"/>
    <cellStyle name="Normal 23 4" xfId="549"/>
    <cellStyle name="Normal 23 4 2" xfId="550"/>
    <cellStyle name="Normal 23 5" xfId="551"/>
    <cellStyle name="Normal 23 5 2" xfId="552"/>
    <cellStyle name="Normal 23 6" xfId="553"/>
    <cellStyle name="Normal 23 6 2" xfId="554"/>
    <cellStyle name="Normal 23 7" xfId="555"/>
    <cellStyle name="Normal 23 7 2" xfId="556"/>
    <cellStyle name="Normal 23 8" xfId="557"/>
    <cellStyle name="Normal 23 8 2" xfId="558"/>
    <cellStyle name="Normal 23 9" xfId="559"/>
    <cellStyle name="Normal 23 9 2" xfId="560"/>
    <cellStyle name="Normal 24" xfId="792"/>
    <cellStyle name="Normal 25" xfId="25"/>
    <cellStyle name="Normal 26" xfId="22"/>
    <cellStyle name="Normal 3" xfId="6"/>
    <cellStyle name="Normal 3 2" xfId="14"/>
    <cellStyle name="Normal 4" xfId="7"/>
    <cellStyle name="Normal 4 2" xfId="8"/>
    <cellStyle name="Normal 5" xfId="561"/>
    <cellStyle name="Normal 5 10" xfId="562"/>
    <cellStyle name="Normal 5 10 2" xfId="563"/>
    <cellStyle name="Normal 5 11" xfId="564"/>
    <cellStyle name="Normal 5 11 2" xfId="565"/>
    <cellStyle name="Normal 5 12" xfId="566"/>
    <cellStyle name="Normal 5 12 2" xfId="567"/>
    <cellStyle name="Normal 5 13" xfId="568"/>
    <cellStyle name="Normal 5 13 2" xfId="569"/>
    <cellStyle name="Normal 5 14" xfId="570"/>
    <cellStyle name="Normal 5 14 2" xfId="571"/>
    <cellStyle name="Normal 5 15" xfId="572"/>
    <cellStyle name="Normal 5 15 2" xfId="573"/>
    <cellStyle name="Normal 5 16" xfId="574"/>
    <cellStyle name="Normal 5 16 2" xfId="575"/>
    <cellStyle name="Normal 5 17" xfId="576"/>
    <cellStyle name="Normal 5 17 2" xfId="577"/>
    <cellStyle name="Normal 5 18" xfId="578"/>
    <cellStyle name="Normal 5 2" xfId="579"/>
    <cellStyle name="Normal 5 3" xfId="580"/>
    <cellStyle name="Normal 5 3 2" xfId="581"/>
    <cellStyle name="Normal 5 4" xfId="582"/>
    <cellStyle name="Normal 5 4 2" xfId="583"/>
    <cellStyle name="Normal 5 5" xfId="584"/>
    <cellStyle name="Normal 5 5 2" xfId="585"/>
    <cellStyle name="Normal 5 6" xfId="586"/>
    <cellStyle name="Normal 5 6 2" xfId="587"/>
    <cellStyle name="Normal 5 7" xfId="588"/>
    <cellStyle name="Normal 5 7 2" xfId="589"/>
    <cellStyle name="Normal 5 8" xfId="590"/>
    <cellStyle name="Normal 5 8 2" xfId="591"/>
    <cellStyle name="Normal 5 9" xfId="592"/>
    <cellStyle name="Normal 5 9 2" xfId="593"/>
    <cellStyle name="Normal 6" xfId="594"/>
    <cellStyle name="Normal 7" xfId="595"/>
    <cellStyle name="Normal 7 10" xfId="596"/>
    <cellStyle name="Normal 7 10 2" xfId="597"/>
    <cellStyle name="Normal 7 11" xfId="598"/>
    <cellStyle name="Normal 7 11 2" xfId="599"/>
    <cellStyle name="Normal 7 12" xfId="600"/>
    <cellStyle name="Normal 7 12 2" xfId="601"/>
    <cellStyle name="Normal 7 13" xfId="602"/>
    <cellStyle name="Normal 7 13 2" xfId="603"/>
    <cellStyle name="Normal 7 14" xfId="604"/>
    <cellStyle name="Normal 7 14 2" xfId="605"/>
    <cellStyle name="Normal 7 15" xfId="606"/>
    <cellStyle name="Normal 7 15 2" xfId="607"/>
    <cellStyle name="Normal 7 16" xfId="608"/>
    <cellStyle name="Normal 7 16 2" xfId="609"/>
    <cellStyle name="Normal 7 17" xfId="610"/>
    <cellStyle name="Normal 7 2" xfId="611"/>
    <cellStyle name="Normal 7 2 2" xfId="612"/>
    <cellStyle name="Normal 7 3" xfId="613"/>
    <cellStyle name="Normal 7 3 2" xfId="614"/>
    <cellStyle name="Normal 7 4" xfId="615"/>
    <cellStyle name="Normal 7 4 2" xfId="616"/>
    <cellStyle name="Normal 7 5" xfId="617"/>
    <cellStyle name="Normal 7 5 2" xfId="618"/>
    <cellStyle name="Normal 7 6" xfId="619"/>
    <cellStyle name="Normal 7 6 2" xfId="620"/>
    <cellStyle name="Normal 7 7" xfId="621"/>
    <cellStyle name="Normal 7 7 2" xfId="622"/>
    <cellStyle name="Normal 7 8" xfId="623"/>
    <cellStyle name="Normal 7 8 2" xfId="624"/>
    <cellStyle name="Normal 7 9" xfId="625"/>
    <cellStyle name="Normal 7 9 2" xfId="626"/>
    <cellStyle name="Normal 8" xfId="627"/>
    <cellStyle name="Normal 8 10" xfId="628"/>
    <cellStyle name="Normal 8 10 2" xfId="629"/>
    <cellStyle name="Normal 8 11" xfId="630"/>
    <cellStyle name="Normal 8 11 2" xfId="631"/>
    <cellStyle name="Normal 8 12" xfId="632"/>
    <cellStyle name="Normal 8 12 2" xfId="633"/>
    <cellStyle name="Normal 8 13" xfId="634"/>
    <cellStyle name="Normal 8 13 2" xfId="635"/>
    <cellStyle name="Normal 8 14" xfId="636"/>
    <cellStyle name="Normal 8 14 2" xfId="637"/>
    <cellStyle name="Normal 8 15" xfId="638"/>
    <cellStyle name="Normal 8 15 2" xfId="639"/>
    <cellStyle name="Normal 8 16" xfId="640"/>
    <cellStyle name="Normal 8 16 2" xfId="641"/>
    <cellStyle name="Normal 8 17" xfId="642"/>
    <cellStyle name="Normal 8 17 2" xfId="643"/>
    <cellStyle name="Normal 8 18" xfId="644"/>
    <cellStyle name="Normal 8 18 2" xfId="645"/>
    <cellStyle name="Normal 8 19" xfId="646"/>
    <cellStyle name="Normal 8 19 2" xfId="647"/>
    <cellStyle name="Normal 8 2" xfId="648"/>
    <cellStyle name="Normal 8 2 10" xfId="649"/>
    <cellStyle name="Normal 8 2 10 2" xfId="650"/>
    <cellStyle name="Normal 8 2 11" xfId="651"/>
    <cellStyle name="Normal 8 2 11 2" xfId="652"/>
    <cellStyle name="Normal 8 2 12" xfId="653"/>
    <cellStyle name="Normal 8 2 12 2" xfId="654"/>
    <cellStyle name="Normal 8 2 13" xfId="655"/>
    <cellStyle name="Normal 8 2 13 2" xfId="656"/>
    <cellStyle name="Normal 8 2 14" xfId="657"/>
    <cellStyle name="Normal 8 2 14 2" xfId="658"/>
    <cellStyle name="Normal 8 2 15" xfId="659"/>
    <cellStyle name="Normal 8 2 15 2" xfId="660"/>
    <cellStyle name="Normal 8 2 16" xfId="661"/>
    <cellStyle name="Normal 8 2 16 2" xfId="662"/>
    <cellStyle name="Normal 8 2 17" xfId="663"/>
    <cellStyle name="Normal 8 2 2" xfId="664"/>
    <cellStyle name="Normal 8 2 2 2" xfId="665"/>
    <cellStyle name="Normal 8 2 3" xfId="666"/>
    <cellStyle name="Normal 8 2 3 2" xfId="667"/>
    <cellStyle name="Normal 8 2 4" xfId="668"/>
    <cellStyle name="Normal 8 2 4 2" xfId="669"/>
    <cellStyle name="Normal 8 2 5" xfId="670"/>
    <cellStyle name="Normal 8 2 5 2" xfId="671"/>
    <cellStyle name="Normal 8 2 6" xfId="672"/>
    <cellStyle name="Normal 8 2 6 2" xfId="673"/>
    <cellStyle name="Normal 8 2 7" xfId="674"/>
    <cellStyle name="Normal 8 2 7 2" xfId="675"/>
    <cellStyle name="Normal 8 2 8" xfId="676"/>
    <cellStyle name="Normal 8 2 8 2" xfId="677"/>
    <cellStyle name="Normal 8 2 9" xfId="678"/>
    <cellStyle name="Normal 8 2 9 2" xfId="679"/>
    <cellStyle name="Normal 8 20" xfId="680"/>
    <cellStyle name="Normal 8 3" xfId="681"/>
    <cellStyle name="Normal 8 3 10" xfId="682"/>
    <cellStyle name="Normal 8 3 10 2" xfId="683"/>
    <cellStyle name="Normal 8 3 11" xfId="684"/>
    <cellStyle name="Normal 8 3 11 2" xfId="685"/>
    <cellStyle name="Normal 8 3 12" xfId="686"/>
    <cellStyle name="Normal 8 3 12 2" xfId="687"/>
    <cellStyle name="Normal 8 3 13" xfId="688"/>
    <cellStyle name="Normal 8 3 13 2" xfId="689"/>
    <cellStyle name="Normal 8 3 14" xfId="690"/>
    <cellStyle name="Normal 8 3 14 2" xfId="691"/>
    <cellStyle name="Normal 8 3 15" xfId="692"/>
    <cellStyle name="Normal 8 3 15 2" xfId="693"/>
    <cellStyle name="Normal 8 3 16" xfId="694"/>
    <cellStyle name="Normal 8 3 16 2" xfId="695"/>
    <cellStyle name="Normal 8 3 17" xfId="696"/>
    <cellStyle name="Normal 8 3 2" xfId="697"/>
    <cellStyle name="Normal 8 3 2 2" xfId="698"/>
    <cellStyle name="Normal 8 3 3" xfId="699"/>
    <cellStyle name="Normal 8 3 3 2" xfId="700"/>
    <cellStyle name="Normal 8 3 4" xfId="701"/>
    <cellStyle name="Normal 8 3 4 2" xfId="702"/>
    <cellStyle name="Normal 8 3 5" xfId="703"/>
    <cellStyle name="Normal 8 3 5 2" xfId="704"/>
    <cellStyle name="Normal 8 3 6" xfId="705"/>
    <cellStyle name="Normal 8 3 6 2" xfId="706"/>
    <cellStyle name="Normal 8 3 7" xfId="707"/>
    <cellStyle name="Normal 8 3 7 2" xfId="708"/>
    <cellStyle name="Normal 8 3 8" xfId="709"/>
    <cellStyle name="Normal 8 3 8 2" xfId="710"/>
    <cellStyle name="Normal 8 3 9" xfId="711"/>
    <cellStyle name="Normal 8 3 9 2" xfId="712"/>
    <cellStyle name="Normal 8 4" xfId="713"/>
    <cellStyle name="Normal 8 4 10" xfId="714"/>
    <cellStyle name="Normal 8 4 10 2" xfId="715"/>
    <cellStyle name="Normal 8 4 11" xfId="716"/>
    <cellStyle name="Normal 8 4 11 2" xfId="717"/>
    <cellStyle name="Normal 8 4 12" xfId="718"/>
    <cellStyle name="Normal 8 4 12 2" xfId="719"/>
    <cellStyle name="Normal 8 4 13" xfId="720"/>
    <cellStyle name="Normal 8 4 13 2" xfId="721"/>
    <cellStyle name="Normal 8 4 14" xfId="722"/>
    <cellStyle name="Normal 8 4 14 2" xfId="723"/>
    <cellStyle name="Normal 8 4 15" xfId="724"/>
    <cellStyle name="Normal 8 4 15 2" xfId="725"/>
    <cellStyle name="Normal 8 4 16" xfId="726"/>
    <cellStyle name="Normal 8 4 16 2" xfId="727"/>
    <cellStyle name="Normal 8 4 17" xfId="728"/>
    <cellStyle name="Normal 8 4 2" xfId="729"/>
    <cellStyle name="Normal 8 4 2 2" xfId="730"/>
    <cellStyle name="Normal 8 4 3" xfId="731"/>
    <cellStyle name="Normal 8 4 3 2" xfId="732"/>
    <cellStyle name="Normal 8 4 4" xfId="733"/>
    <cellStyle name="Normal 8 4 4 2" xfId="734"/>
    <cellStyle name="Normal 8 4 5" xfId="735"/>
    <cellStyle name="Normal 8 4 5 2" xfId="736"/>
    <cellStyle name="Normal 8 4 6" xfId="737"/>
    <cellStyle name="Normal 8 4 6 2" xfId="738"/>
    <cellStyle name="Normal 8 4 7" xfId="739"/>
    <cellStyle name="Normal 8 4 7 2" xfId="740"/>
    <cellStyle name="Normal 8 4 8" xfId="741"/>
    <cellStyle name="Normal 8 4 8 2" xfId="742"/>
    <cellStyle name="Normal 8 4 9" xfId="743"/>
    <cellStyle name="Normal 8 4 9 2" xfId="744"/>
    <cellStyle name="Normal 8 5" xfId="745"/>
    <cellStyle name="Normal 8 5 2" xfId="746"/>
    <cellStyle name="Normal 8 6" xfId="747"/>
    <cellStyle name="Normal 8 6 2" xfId="748"/>
    <cellStyle name="Normal 8 7" xfId="749"/>
    <cellStyle name="Normal 8 7 2" xfId="750"/>
    <cellStyle name="Normal 8 8" xfId="751"/>
    <cellStyle name="Normal 8 8 2" xfId="752"/>
    <cellStyle name="Normal 8 9" xfId="753"/>
    <cellStyle name="Normal 8 9 2" xfId="754"/>
    <cellStyle name="Normal 9" xfId="755"/>
    <cellStyle name="Normal 9 10" xfId="756"/>
    <cellStyle name="Normal 9 10 2" xfId="757"/>
    <cellStyle name="Normal 9 11" xfId="758"/>
    <cellStyle name="Normal 9 11 2" xfId="759"/>
    <cellStyle name="Normal 9 12" xfId="760"/>
    <cellStyle name="Normal 9 12 2" xfId="761"/>
    <cellStyle name="Normal 9 13" xfId="762"/>
    <cellStyle name="Normal 9 13 2" xfId="763"/>
    <cellStyle name="Normal 9 14" xfId="764"/>
    <cellStyle name="Normal 9 14 2" xfId="765"/>
    <cellStyle name="Normal 9 15" xfId="766"/>
    <cellStyle name="Normal 9 15 2" xfId="767"/>
    <cellStyle name="Normal 9 16" xfId="768"/>
    <cellStyle name="Normal 9 16 2" xfId="769"/>
    <cellStyle name="Normal 9 17" xfId="770"/>
    <cellStyle name="Normal 9 2" xfId="771"/>
    <cellStyle name="Normal 9 2 2" xfId="772"/>
    <cellStyle name="Normal 9 3" xfId="773"/>
    <cellStyle name="Normal 9 3 2" xfId="774"/>
    <cellStyle name="Normal 9 4" xfId="775"/>
    <cellStyle name="Normal 9 4 2" xfId="776"/>
    <cellStyle name="Normal 9 5" xfId="777"/>
    <cellStyle name="Normal 9 5 2" xfId="778"/>
    <cellStyle name="Normal 9 6" xfId="779"/>
    <cellStyle name="Normal 9 6 2" xfId="780"/>
    <cellStyle name="Normal 9 7" xfId="781"/>
    <cellStyle name="Normal 9 7 2" xfId="782"/>
    <cellStyle name="Normal 9 8" xfId="783"/>
    <cellStyle name="Normal 9 8 2" xfId="784"/>
    <cellStyle name="Normal 9 9" xfId="785"/>
    <cellStyle name="Normal 9 9 2" xfId="786"/>
    <cellStyle name="Percent" xfId="12" builtinId="5"/>
    <cellStyle name="Percent 2" xfId="9"/>
    <cellStyle name="Percent 3" xfId="10"/>
    <cellStyle name="Percent 3 2" xfId="787"/>
    <cellStyle name="Percent 4" xfId="18"/>
    <cellStyle name="SAPBEXchaText" xfId="788"/>
    <cellStyle name="SAPBEXchaText 2" xfId="794"/>
    <cellStyle name="SAPBEXstdItem" xfId="789"/>
    <cellStyle name="SAPBEXstdItem 2" xfId="795"/>
    <cellStyle name="SAPBEXtitle" xfId="790"/>
    <cellStyle name="Style 1" xfId="791"/>
  </cellStyles>
  <dxfs count="14">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ont>
        <color theme="0"/>
      </font>
    </dxf>
    <dxf>
      <fill>
        <patternFill patternType="none">
          <bgColor auto="1"/>
        </patternFill>
      </fill>
    </dxf>
    <dxf>
      <font>
        <color auto="1"/>
      </font>
    </dxf>
    <dxf>
      <fill>
        <patternFill>
          <bgColor theme="1" tint="0.24994659260841701"/>
        </patternFill>
      </fill>
    </dxf>
  </dxfs>
  <tableStyles count="0" defaultTableStyle="TableStyleMedium9" defaultPivotStyle="PivotStyleLight16"/>
  <colors>
    <mruColors>
      <color rgb="FFCCFFFF"/>
      <color rgb="FF0067B1"/>
      <color rgb="FF97DFFF"/>
      <color rgb="FF00A94F"/>
      <color rgb="FFFABF8F"/>
      <color rgb="FFFFFFFF"/>
      <color rgb="FFFFCC99"/>
      <color rgb="FFFFCC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8</xdr:col>
      <xdr:colOff>5705475</xdr:colOff>
      <xdr:row>1</xdr:row>
      <xdr:rowOff>28575</xdr:rowOff>
    </xdr:from>
    <xdr:to>
      <xdr:col>8</xdr:col>
      <xdr:colOff>6858063</xdr:colOff>
      <xdr:row>2</xdr:row>
      <xdr:rowOff>301561</xdr:rowOff>
    </xdr:to>
    <xdr:pic>
      <xdr:nvPicPr>
        <xdr:cNvPr id="2" name="Picture 2" descr="Pepco CI Energy Savings Program Logo copy.jpg"/>
        <xdr:cNvPicPr>
          <a:picLocks noChangeAspect="1"/>
        </xdr:cNvPicPr>
      </xdr:nvPicPr>
      <xdr:blipFill>
        <a:blip xmlns:r="http://schemas.openxmlformats.org/officeDocument/2006/relationships" r:embed="rId1" cstate="print"/>
        <a:srcRect/>
        <a:stretch>
          <a:fillRect/>
        </a:stretch>
      </xdr:blipFill>
      <xdr:spPr bwMode="auto">
        <a:xfrm>
          <a:off x="9877425" y="228600"/>
          <a:ext cx="63" cy="549211"/>
        </a:xfrm>
        <a:prstGeom prst="rect">
          <a:avLst/>
        </a:prstGeom>
        <a:noFill/>
        <a:ln w="9525">
          <a:noFill/>
          <a:miter lim="800000"/>
          <a:headEnd/>
          <a:tailEnd/>
        </a:ln>
      </xdr:spPr>
    </xdr:pic>
    <xdr:clientData/>
  </xdr:twoCellAnchor>
  <xdr:oneCellAnchor>
    <xdr:from>
      <xdr:col>7</xdr:col>
      <xdr:colOff>333375</xdr:colOff>
      <xdr:row>1</xdr:row>
      <xdr:rowOff>95250</xdr:rowOff>
    </xdr:from>
    <xdr:ext cx="1371600" cy="482918"/>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10450" y="295275"/>
          <a:ext cx="1371600" cy="48291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39</xdr:row>
          <xdr:rowOff>161925</xdr:rowOff>
        </xdr:from>
        <xdr:to>
          <xdr:col>5</xdr:col>
          <xdr:colOff>76200</xdr:colOff>
          <xdr:row>41</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Minority-owned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39</xdr:row>
          <xdr:rowOff>161925</xdr:rowOff>
        </xdr:from>
        <xdr:to>
          <xdr:col>7</xdr:col>
          <xdr:colOff>685800</xdr:colOff>
          <xdr:row>41</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Veteran-owned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39</xdr:row>
          <xdr:rowOff>161925</xdr:rowOff>
        </xdr:from>
        <xdr:to>
          <xdr:col>6</xdr:col>
          <xdr:colOff>400050</xdr:colOff>
          <xdr:row>41</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Women-owned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1466850</xdr:colOff>
          <xdr:row>74</xdr:row>
          <xdr:rowOff>0</xdr:rowOff>
        </xdr:from>
        <xdr:to>
          <xdr:col>3</xdr:col>
          <xdr:colOff>0</xdr:colOff>
          <xdr:row>76</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74</xdr:row>
          <xdr:rowOff>0</xdr:rowOff>
        </xdr:from>
        <xdr:to>
          <xdr:col>7</xdr:col>
          <xdr:colOff>38100</xdr:colOff>
          <xdr:row>76</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258</xdr:col>
          <xdr:colOff>1466850</xdr:colOff>
          <xdr:row>74</xdr:row>
          <xdr:rowOff>0</xdr:rowOff>
        </xdr:from>
        <xdr:to>
          <xdr:col>259</xdr:col>
          <xdr:colOff>285750</xdr:colOff>
          <xdr:row>76</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262</xdr:col>
          <xdr:colOff>581025</xdr:colOff>
          <xdr:row>74</xdr:row>
          <xdr:rowOff>0</xdr:rowOff>
        </xdr:from>
        <xdr:to>
          <xdr:col>263</xdr:col>
          <xdr:colOff>95250</xdr:colOff>
          <xdr:row>76</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514</xdr:col>
          <xdr:colOff>1466850</xdr:colOff>
          <xdr:row>74</xdr:row>
          <xdr:rowOff>0</xdr:rowOff>
        </xdr:from>
        <xdr:to>
          <xdr:col>515</xdr:col>
          <xdr:colOff>285750</xdr:colOff>
          <xdr:row>76</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518</xdr:col>
          <xdr:colOff>581025</xdr:colOff>
          <xdr:row>74</xdr:row>
          <xdr:rowOff>0</xdr:rowOff>
        </xdr:from>
        <xdr:to>
          <xdr:col>519</xdr:col>
          <xdr:colOff>95250</xdr:colOff>
          <xdr:row>76</xdr:row>
          <xdr:rowOff>19050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770</xdr:col>
          <xdr:colOff>1466850</xdr:colOff>
          <xdr:row>74</xdr:row>
          <xdr:rowOff>0</xdr:rowOff>
        </xdr:from>
        <xdr:to>
          <xdr:col>771</xdr:col>
          <xdr:colOff>285750</xdr:colOff>
          <xdr:row>76</xdr:row>
          <xdr:rowOff>19050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774</xdr:col>
          <xdr:colOff>581025</xdr:colOff>
          <xdr:row>74</xdr:row>
          <xdr:rowOff>0</xdr:rowOff>
        </xdr:from>
        <xdr:to>
          <xdr:col>775</xdr:col>
          <xdr:colOff>95250</xdr:colOff>
          <xdr:row>76</xdr:row>
          <xdr:rowOff>19050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1026</xdr:col>
          <xdr:colOff>1466850</xdr:colOff>
          <xdr:row>74</xdr:row>
          <xdr:rowOff>0</xdr:rowOff>
        </xdr:from>
        <xdr:to>
          <xdr:col>1027</xdr:col>
          <xdr:colOff>285750</xdr:colOff>
          <xdr:row>76</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1030</xdr:col>
          <xdr:colOff>581025</xdr:colOff>
          <xdr:row>74</xdr:row>
          <xdr:rowOff>0</xdr:rowOff>
        </xdr:from>
        <xdr:to>
          <xdr:col>1031</xdr:col>
          <xdr:colOff>95250</xdr:colOff>
          <xdr:row>76</xdr:row>
          <xdr:rowOff>19050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1282</xdr:col>
          <xdr:colOff>1466850</xdr:colOff>
          <xdr:row>74</xdr:row>
          <xdr:rowOff>0</xdr:rowOff>
        </xdr:from>
        <xdr:to>
          <xdr:col>1283</xdr:col>
          <xdr:colOff>285750</xdr:colOff>
          <xdr:row>76</xdr:row>
          <xdr:rowOff>19050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1286</xdr:col>
          <xdr:colOff>581025</xdr:colOff>
          <xdr:row>74</xdr:row>
          <xdr:rowOff>0</xdr:rowOff>
        </xdr:from>
        <xdr:to>
          <xdr:col>1287</xdr:col>
          <xdr:colOff>95250</xdr:colOff>
          <xdr:row>76</xdr:row>
          <xdr:rowOff>19050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1538</xdr:col>
          <xdr:colOff>1466850</xdr:colOff>
          <xdr:row>74</xdr:row>
          <xdr:rowOff>0</xdr:rowOff>
        </xdr:from>
        <xdr:to>
          <xdr:col>1539</xdr:col>
          <xdr:colOff>285750</xdr:colOff>
          <xdr:row>76</xdr:row>
          <xdr:rowOff>19050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1542</xdr:col>
          <xdr:colOff>581025</xdr:colOff>
          <xdr:row>74</xdr:row>
          <xdr:rowOff>0</xdr:rowOff>
        </xdr:from>
        <xdr:to>
          <xdr:col>1543</xdr:col>
          <xdr:colOff>95250</xdr:colOff>
          <xdr:row>76</xdr:row>
          <xdr:rowOff>19050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1794</xdr:col>
          <xdr:colOff>1466850</xdr:colOff>
          <xdr:row>74</xdr:row>
          <xdr:rowOff>0</xdr:rowOff>
        </xdr:from>
        <xdr:to>
          <xdr:col>1795</xdr:col>
          <xdr:colOff>285750</xdr:colOff>
          <xdr:row>76</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1798</xdr:col>
          <xdr:colOff>581025</xdr:colOff>
          <xdr:row>74</xdr:row>
          <xdr:rowOff>0</xdr:rowOff>
        </xdr:from>
        <xdr:to>
          <xdr:col>1799</xdr:col>
          <xdr:colOff>95250</xdr:colOff>
          <xdr:row>76</xdr:row>
          <xdr:rowOff>19050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2050</xdr:col>
          <xdr:colOff>1466850</xdr:colOff>
          <xdr:row>74</xdr:row>
          <xdr:rowOff>0</xdr:rowOff>
        </xdr:from>
        <xdr:to>
          <xdr:col>2051</xdr:col>
          <xdr:colOff>285750</xdr:colOff>
          <xdr:row>76</xdr:row>
          <xdr:rowOff>19050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2054</xdr:col>
          <xdr:colOff>581025</xdr:colOff>
          <xdr:row>74</xdr:row>
          <xdr:rowOff>0</xdr:rowOff>
        </xdr:from>
        <xdr:to>
          <xdr:col>2055</xdr:col>
          <xdr:colOff>95250</xdr:colOff>
          <xdr:row>76</xdr:row>
          <xdr:rowOff>19050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2306</xdr:col>
          <xdr:colOff>1466850</xdr:colOff>
          <xdr:row>74</xdr:row>
          <xdr:rowOff>0</xdr:rowOff>
        </xdr:from>
        <xdr:to>
          <xdr:col>2307</xdr:col>
          <xdr:colOff>285750</xdr:colOff>
          <xdr:row>76</xdr:row>
          <xdr:rowOff>19050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2310</xdr:col>
          <xdr:colOff>581025</xdr:colOff>
          <xdr:row>74</xdr:row>
          <xdr:rowOff>0</xdr:rowOff>
        </xdr:from>
        <xdr:to>
          <xdr:col>2311</xdr:col>
          <xdr:colOff>95250</xdr:colOff>
          <xdr:row>76</xdr:row>
          <xdr:rowOff>19050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2562</xdr:col>
          <xdr:colOff>1466850</xdr:colOff>
          <xdr:row>74</xdr:row>
          <xdr:rowOff>0</xdr:rowOff>
        </xdr:from>
        <xdr:to>
          <xdr:col>2563</xdr:col>
          <xdr:colOff>285750</xdr:colOff>
          <xdr:row>76</xdr:row>
          <xdr:rowOff>19050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2566</xdr:col>
          <xdr:colOff>581025</xdr:colOff>
          <xdr:row>74</xdr:row>
          <xdr:rowOff>0</xdr:rowOff>
        </xdr:from>
        <xdr:to>
          <xdr:col>2567</xdr:col>
          <xdr:colOff>95250</xdr:colOff>
          <xdr:row>76</xdr:row>
          <xdr:rowOff>19050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2818</xdr:col>
          <xdr:colOff>1466850</xdr:colOff>
          <xdr:row>74</xdr:row>
          <xdr:rowOff>0</xdr:rowOff>
        </xdr:from>
        <xdr:to>
          <xdr:col>2819</xdr:col>
          <xdr:colOff>285750</xdr:colOff>
          <xdr:row>76</xdr:row>
          <xdr:rowOff>19050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2822</xdr:col>
          <xdr:colOff>581025</xdr:colOff>
          <xdr:row>74</xdr:row>
          <xdr:rowOff>0</xdr:rowOff>
        </xdr:from>
        <xdr:to>
          <xdr:col>2823</xdr:col>
          <xdr:colOff>95250</xdr:colOff>
          <xdr:row>76</xdr:row>
          <xdr:rowOff>19050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3074</xdr:col>
          <xdr:colOff>1466850</xdr:colOff>
          <xdr:row>74</xdr:row>
          <xdr:rowOff>0</xdr:rowOff>
        </xdr:from>
        <xdr:to>
          <xdr:col>3075</xdr:col>
          <xdr:colOff>285750</xdr:colOff>
          <xdr:row>76</xdr:row>
          <xdr:rowOff>19050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3078</xdr:col>
          <xdr:colOff>581025</xdr:colOff>
          <xdr:row>74</xdr:row>
          <xdr:rowOff>0</xdr:rowOff>
        </xdr:from>
        <xdr:to>
          <xdr:col>3079</xdr:col>
          <xdr:colOff>95250</xdr:colOff>
          <xdr:row>76</xdr:row>
          <xdr:rowOff>19050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3330</xdr:col>
          <xdr:colOff>1466850</xdr:colOff>
          <xdr:row>74</xdr:row>
          <xdr:rowOff>0</xdr:rowOff>
        </xdr:from>
        <xdr:to>
          <xdr:col>3331</xdr:col>
          <xdr:colOff>285750</xdr:colOff>
          <xdr:row>76</xdr:row>
          <xdr:rowOff>19050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3334</xdr:col>
          <xdr:colOff>581025</xdr:colOff>
          <xdr:row>74</xdr:row>
          <xdr:rowOff>0</xdr:rowOff>
        </xdr:from>
        <xdr:to>
          <xdr:col>3335</xdr:col>
          <xdr:colOff>95250</xdr:colOff>
          <xdr:row>76</xdr:row>
          <xdr:rowOff>19050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3586</xdr:col>
          <xdr:colOff>1466850</xdr:colOff>
          <xdr:row>74</xdr:row>
          <xdr:rowOff>0</xdr:rowOff>
        </xdr:from>
        <xdr:to>
          <xdr:col>3587</xdr:col>
          <xdr:colOff>285750</xdr:colOff>
          <xdr:row>76</xdr:row>
          <xdr:rowOff>19050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3590</xdr:col>
          <xdr:colOff>581025</xdr:colOff>
          <xdr:row>74</xdr:row>
          <xdr:rowOff>0</xdr:rowOff>
        </xdr:from>
        <xdr:to>
          <xdr:col>3591</xdr:col>
          <xdr:colOff>95250</xdr:colOff>
          <xdr:row>76</xdr:row>
          <xdr:rowOff>19050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3842</xdr:col>
          <xdr:colOff>1466850</xdr:colOff>
          <xdr:row>74</xdr:row>
          <xdr:rowOff>0</xdr:rowOff>
        </xdr:from>
        <xdr:to>
          <xdr:col>3843</xdr:col>
          <xdr:colOff>285750</xdr:colOff>
          <xdr:row>76</xdr:row>
          <xdr:rowOff>19050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3846</xdr:col>
          <xdr:colOff>581025</xdr:colOff>
          <xdr:row>74</xdr:row>
          <xdr:rowOff>0</xdr:rowOff>
        </xdr:from>
        <xdr:to>
          <xdr:col>3847</xdr:col>
          <xdr:colOff>95250</xdr:colOff>
          <xdr:row>76</xdr:row>
          <xdr:rowOff>19050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4098</xdr:col>
          <xdr:colOff>1466850</xdr:colOff>
          <xdr:row>74</xdr:row>
          <xdr:rowOff>0</xdr:rowOff>
        </xdr:from>
        <xdr:to>
          <xdr:col>4099</xdr:col>
          <xdr:colOff>285750</xdr:colOff>
          <xdr:row>76</xdr:row>
          <xdr:rowOff>19050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4102</xdr:col>
          <xdr:colOff>581025</xdr:colOff>
          <xdr:row>74</xdr:row>
          <xdr:rowOff>0</xdr:rowOff>
        </xdr:from>
        <xdr:to>
          <xdr:col>4103</xdr:col>
          <xdr:colOff>95250</xdr:colOff>
          <xdr:row>76</xdr:row>
          <xdr:rowOff>19050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4354</xdr:col>
          <xdr:colOff>1466850</xdr:colOff>
          <xdr:row>74</xdr:row>
          <xdr:rowOff>0</xdr:rowOff>
        </xdr:from>
        <xdr:to>
          <xdr:col>4355</xdr:col>
          <xdr:colOff>285750</xdr:colOff>
          <xdr:row>76</xdr:row>
          <xdr:rowOff>19050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4358</xdr:col>
          <xdr:colOff>581025</xdr:colOff>
          <xdr:row>74</xdr:row>
          <xdr:rowOff>0</xdr:rowOff>
        </xdr:from>
        <xdr:to>
          <xdr:col>4359</xdr:col>
          <xdr:colOff>95250</xdr:colOff>
          <xdr:row>76</xdr:row>
          <xdr:rowOff>19050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4610</xdr:col>
          <xdr:colOff>1466850</xdr:colOff>
          <xdr:row>74</xdr:row>
          <xdr:rowOff>0</xdr:rowOff>
        </xdr:from>
        <xdr:to>
          <xdr:col>4611</xdr:col>
          <xdr:colOff>285750</xdr:colOff>
          <xdr:row>76</xdr:row>
          <xdr:rowOff>19050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4614</xdr:col>
          <xdr:colOff>581025</xdr:colOff>
          <xdr:row>74</xdr:row>
          <xdr:rowOff>0</xdr:rowOff>
        </xdr:from>
        <xdr:to>
          <xdr:col>4615</xdr:col>
          <xdr:colOff>95250</xdr:colOff>
          <xdr:row>76</xdr:row>
          <xdr:rowOff>19050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4866</xdr:col>
          <xdr:colOff>1466850</xdr:colOff>
          <xdr:row>74</xdr:row>
          <xdr:rowOff>0</xdr:rowOff>
        </xdr:from>
        <xdr:to>
          <xdr:col>4867</xdr:col>
          <xdr:colOff>285750</xdr:colOff>
          <xdr:row>76</xdr:row>
          <xdr:rowOff>19050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4870</xdr:col>
          <xdr:colOff>581025</xdr:colOff>
          <xdr:row>74</xdr:row>
          <xdr:rowOff>0</xdr:rowOff>
        </xdr:from>
        <xdr:to>
          <xdr:col>4871</xdr:col>
          <xdr:colOff>95250</xdr:colOff>
          <xdr:row>76</xdr:row>
          <xdr:rowOff>19050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5122</xdr:col>
          <xdr:colOff>1466850</xdr:colOff>
          <xdr:row>74</xdr:row>
          <xdr:rowOff>0</xdr:rowOff>
        </xdr:from>
        <xdr:to>
          <xdr:col>5123</xdr:col>
          <xdr:colOff>285750</xdr:colOff>
          <xdr:row>76</xdr:row>
          <xdr:rowOff>19050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5126</xdr:col>
          <xdr:colOff>581025</xdr:colOff>
          <xdr:row>74</xdr:row>
          <xdr:rowOff>0</xdr:rowOff>
        </xdr:from>
        <xdr:to>
          <xdr:col>5127</xdr:col>
          <xdr:colOff>95250</xdr:colOff>
          <xdr:row>76</xdr:row>
          <xdr:rowOff>19050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5378</xdr:col>
          <xdr:colOff>1466850</xdr:colOff>
          <xdr:row>74</xdr:row>
          <xdr:rowOff>0</xdr:rowOff>
        </xdr:from>
        <xdr:to>
          <xdr:col>5379</xdr:col>
          <xdr:colOff>285750</xdr:colOff>
          <xdr:row>76</xdr:row>
          <xdr:rowOff>19050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5382</xdr:col>
          <xdr:colOff>581025</xdr:colOff>
          <xdr:row>74</xdr:row>
          <xdr:rowOff>0</xdr:rowOff>
        </xdr:from>
        <xdr:to>
          <xdr:col>5383</xdr:col>
          <xdr:colOff>95250</xdr:colOff>
          <xdr:row>76</xdr:row>
          <xdr:rowOff>19050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5634</xdr:col>
          <xdr:colOff>1466850</xdr:colOff>
          <xdr:row>74</xdr:row>
          <xdr:rowOff>0</xdr:rowOff>
        </xdr:from>
        <xdr:to>
          <xdr:col>5635</xdr:col>
          <xdr:colOff>285750</xdr:colOff>
          <xdr:row>76</xdr:row>
          <xdr:rowOff>19050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5638</xdr:col>
          <xdr:colOff>581025</xdr:colOff>
          <xdr:row>74</xdr:row>
          <xdr:rowOff>0</xdr:rowOff>
        </xdr:from>
        <xdr:to>
          <xdr:col>5639</xdr:col>
          <xdr:colOff>95250</xdr:colOff>
          <xdr:row>76</xdr:row>
          <xdr:rowOff>19050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5890</xdr:col>
          <xdr:colOff>1466850</xdr:colOff>
          <xdr:row>74</xdr:row>
          <xdr:rowOff>0</xdr:rowOff>
        </xdr:from>
        <xdr:to>
          <xdr:col>5891</xdr:col>
          <xdr:colOff>285750</xdr:colOff>
          <xdr:row>76</xdr:row>
          <xdr:rowOff>19050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5894</xdr:col>
          <xdr:colOff>581025</xdr:colOff>
          <xdr:row>74</xdr:row>
          <xdr:rowOff>0</xdr:rowOff>
        </xdr:from>
        <xdr:to>
          <xdr:col>5895</xdr:col>
          <xdr:colOff>95250</xdr:colOff>
          <xdr:row>76</xdr:row>
          <xdr:rowOff>19050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6146</xdr:col>
          <xdr:colOff>1466850</xdr:colOff>
          <xdr:row>74</xdr:row>
          <xdr:rowOff>0</xdr:rowOff>
        </xdr:from>
        <xdr:to>
          <xdr:col>6147</xdr:col>
          <xdr:colOff>285750</xdr:colOff>
          <xdr:row>76</xdr:row>
          <xdr:rowOff>19050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6150</xdr:col>
          <xdr:colOff>581025</xdr:colOff>
          <xdr:row>74</xdr:row>
          <xdr:rowOff>0</xdr:rowOff>
        </xdr:from>
        <xdr:to>
          <xdr:col>6151</xdr:col>
          <xdr:colOff>95250</xdr:colOff>
          <xdr:row>76</xdr:row>
          <xdr:rowOff>19050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6402</xdr:col>
          <xdr:colOff>1466850</xdr:colOff>
          <xdr:row>74</xdr:row>
          <xdr:rowOff>0</xdr:rowOff>
        </xdr:from>
        <xdr:to>
          <xdr:col>6403</xdr:col>
          <xdr:colOff>285750</xdr:colOff>
          <xdr:row>76</xdr:row>
          <xdr:rowOff>19050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6406</xdr:col>
          <xdr:colOff>581025</xdr:colOff>
          <xdr:row>74</xdr:row>
          <xdr:rowOff>0</xdr:rowOff>
        </xdr:from>
        <xdr:to>
          <xdr:col>6407</xdr:col>
          <xdr:colOff>95250</xdr:colOff>
          <xdr:row>76</xdr:row>
          <xdr:rowOff>19050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6658</xdr:col>
          <xdr:colOff>1466850</xdr:colOff>
          <xdr:row>74</xdr:row>
          <xdr:rowOff>0</xdr:rowOff>
        </xdr:from>
        <xdr:to>
          <xdr:col>6659</xdr:col>
          <xdr:colOff>285750</xdr:colOff>
          <xdr:row>76</xdr:row>
          <xdr:rowOff>19050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6662</xdr:col>
          <xdr:colOff>581025</xdr:colOff>
          <xdr:row>74</xdr:row>
          <xdr:rowOff>0</xdr:rowOff>
        </xdr:from>
        <xdr:to>
          <xdr:col>6663</xdr:col>
          <xdr:colOff>95250</xdr:colOff>
          <xdr:row>76</xdr:row>
          <xdr:rowOff>19050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6914</xdr:col>
          <xdr:colOff>1466850</xdr:colOff>
          <xdr:row>74</xdr:row>
          <xdr:rowOff>0</xdr:rowOff>
        </xdr:from>
        <xdr:to>
          <xdr:col>6915</xdr:col>
          <xdr:colOff>285750</xdr:colOff>
          <xdr:row>76</xdr:row>
          <xdr:rowOff>19050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6918</xdr:col>
          <xdr:colOff>581025</xdr:colOff>
          <xdr:row>74</xdr:row>
          <xdr:rowOff>0</xdr:rowOff>
        </xdr:from>
        <xdr:to>
          <xdr:col>6919</xdr:col>
          <xdr:colOff>95250</xdr:colOff>
          <xdr:row>76</xdr:row>
          <xdr:rowOff>19050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7170</xdr:col>
          <xdr:colOff>1466850</xdr:colOff>
          <xdr:row>74</xdr:row>
          <xdr:rowOff>0</xdr:rowOff>
        </xdr:from>
        <xdr:to>
          <xdr:col>7171</xdr:col>
          <xdr:colOff>285750</xdr:colOff>
          <xdr:row>76</xdr:row>
          <xdr:rowOff>19050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7174</xdr:col>
          <xdr:colOff>581025</xdr:colOff>
          <xdr:row>74</xdr:row>
          <xdr:rowOff>0</xdr:rowOff>
        </xdr:from>
        <xdr:to>
          <xdr:col>7175</xdr:col>
          <xdr:colOff>95250</xdr:colOff>
          <xdr:row>76</xdr:row>
          <xdr:rowOff>19050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7426</xdr:col>
          <xdr:colOff>1466850</xdr:colOff>
          <xdr:row>74</xdr:row>
          <xdr:rowOff>0</xdr:rowOff>
        </xdr:from>
        <xdr:to>
          <xdr:col>7427</xdr:col>
          <xdr:colOff>285750</xdr:colOff>
          <xdr:row>76</xdr:row>
          <xdr:rowOff>19050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7430</xdr:col>
          <xdr:colOff>581025</xdr:colOff>
          <xdr:row>74</xdr:row>
          <xdr:rowOff>0</xdr:rowOff>
        </xdr:from>
        <xdr:to>
          <xdr:col>7431</xdr:col>
          <xdr:colOff>95250</xdr:colOff>
          <xdr:row>76</xdr:row>
          <xdr:rowOff>19050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7682</xdr:col>
          <xdr:colOff>1466850</xdr:colOff>
          <xdr:row>74</xdr:row>
          <xdr:rowOff>0</xdr:rowOff>
        </xdr:from>
        <xdr:to>
          <xdr:col>7683</xdr:col>
          <xdr:colOff>285750</xdr:colOff>
          <xdr:row>76</xdr:row>
          <xdr:rowOff>19050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7686</xdr:col>
          <xdr:colOff>581025</xdr:colOff>
          <xdr:row>74</xdr:row>
          <xdr:rowOff>0</xdr:rowOff>
        </xdr:from>
        <xdr:to>
          <xdr:col>7687</xdr:col>
          <xdr:colOff>95250</xdr:colOff>
          <xdr:row>76</xdr:row>
          <xdr:rowOff>19050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7938</xdr:col>
          <xdr:colOff>1466850</xdr:colOff>
          <xdr:row>74</xdr:row>
          <xdr:rowOff>0</xdr:rowOff>
        </xdr:from>
        <xdr:to>
          <xdr:col>7939</xdr:col>
          <xdr:colOff>285750</xdr:colOff>
          <xdr:row>76</xdr:row>
          <xdr:rowOff>19050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7942</xdr:col>
          <xdr:colOff>581025</xdr:colOff>
          <xdr:row>74</xdr:row>
          <xdr:rowOff>0</xdr:rowOff>
        </xdr:from>
        <xdr:to>
          <xdr:col>7943</xdr:col>
          <xdr:colOff>95250</xdr:colOff>
          <xdr:row>76</xdr:row>
          <xdr:rowOff>19050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8194</xdr:col>
          <xdr:colOff>1466850</xdr:colOff>
          <xdr:row>74</xdr:row>
          <xdr:rowOff>0</xdr:rowOff>
        </xdr:from>
        <xdr:to>
          <xdr:col>8195</xdr:col>
          <xdr:colOff>285750</xdr:colOff>
          <xdr:row>76</xdr:row>
          <xdr:rowOff>19050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8198</xdr:col>
          <xdr:colOff>581025</xdr:colOff>
          <xdr:row>74</xdr:row>
          <xdr:rowOff>0</xdr:rowOff>
        </xdr:from>
        <xdr:to>
          <xdr:col>8199</xdr:col>
          <xdr:colOff>95250</xdr:colOff>
          <xdr:row>76</xdr:row>
          <xdr:rowOff>19050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8450</xdr:col>
          <xdr:colOff>1466850</xdr:colOff>
          <xdr:row>74</xdr:row>
          <xdr:rowOff>0</xdr:rowOff>
        </xdr:from>
        <xdr:to>
          <xdr:col>8451</xdr:col>
          <xdr:colOff>285750</xdr:colOff>
          <xdr:row>76</xdr:row>
          <xdr:rowOff>19050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8454</xdr:col>
          <xdr:colOff>581025</xdr:colOff>
          <xdr:row>74</xdr:row>
          <xdr:rowOff>0</xdr:rowOff>
        </xdr:from>
        <xdr:to>
          <xdr:col>8455</xdr:col>
          <xdr:colOff>95250</xdr:colOff>
          <xdr:row>76</xdr:row>
          <xdr:rowOff>19050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8706</xdr:col>
          <xdr:colOff>1466850</xdr:colOff>
          <xdr:row>74</xdr:row>
          <xdr:rowOff>0</xdr:rowOff>
        </xdr:from>
        <xdr:to>
          <xdr:col>8707</xdr:col>
          <xdr:colOff>285750</xdr:colOff>
          <xdr:row>76</xdr:row>
          <xdr:rowOff>19050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8710</xdr:col>
          <xdr:colOff>581025</xdr:colOff>
          <xdr:row>74</xdr:row>
          <xdr:rowOff>0</xdr:rowOff>
        </xdr:from>
        <xdr:to>
          <xdr:col>8711</xdr:col>
          <xdr:colOff>95250</xdr:colOff>
          <xdr:row>76</xdr:row>
          <xdr:rowOff>19050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8962</xdr:col>
          <xdr:colOff>1466850</xdr:colOff>
          <xdr:row>74</xdr:row>
          <xdr:rowOff>0</xdr:rowOff>
        </xdr:from>
        <xdr:to>
          <xdr:col>8963</xdr:col>
          <xdr:colOff>285750</xdr:colOff>
          <xdr:row>76</xdr:row>
          <xdr:rowOff>19050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8966</xdr:col>
          <xdr:colOff>581025</xdr:colOff>
          <xdr:row>74</xdr:row>
          <xdr:rowOff>0</xdr:rowOff>
        </xdr:from>
        <xdr:to>
          <xdr:col>8967</xdr:col>
          <xdr:colOff>95250</xdr:colOff>
          <xdr:row>76</xdr:row>
          <xdr:rowOff>19050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9218</xdr:col>
          <xdr:colOff>1466850</xdr:colOff>
          <xdr:row>74</xdr:row>
          <xdr:rowOff>0</xdr:rowOff>
        </xdr:from>
        <xdr:to>
          <xdr:col>9219</xdr:col>
          <xdr:colOff>285750</xdr:colOff>
          <xdr:row>76</xdr:row>
          <xdr:rowOff>19050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9222</xdr:col>
          <xdr:colOff>581025</xdr:colOff>
          <xdr:row>74</xdr:row>
          <xdr:rowOff>0</xdr:rowOff>
        </xdr:from>
        <xdr:to>
          <xdr:col>9223</xdr:col>
          <xdr:colOff>95250</xdr:colOff>
          <xdr:row>76</xdr:row>
          <xdr:rowOff>19050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9474</xdr:col>
          <xdr:colOff>1466850</xdr:colOff>
          <xdr:row>74</xdr:row>
          <xdr:rowOff>0</xdr:rowOff>
        </xdr:from>
        <xdr:to>
          <xdr:col>9475</xdr:col>
          <xdr:colOff>285750</xdr:colOff>
          <xdr:row>76</xdr:row>
          <xdr:rowOff>19050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9478</xdr:col>
          <xdr:colOff>581025</xdr:colOff>
          <xdr:row>74</xdr:row>
          <xdr:rowOff>0</xdr:rowOff>
        </xdr:from>
        <xdr:to>
          <xdr:col>9479</xdr:col>
          <xdr:colOff>95250</xdr:colOff>
          <xdr:row>76</xdr:row>
          <xdr:rowOff>19050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9730</xdr:col>
          <xdr:colOff>1466850</xdr:colOff>
          <xdr:row>74</xdr:row>
          <xdr:rowOff>0</xdr:rowOff>
        </xdr:from>
        <xdr:to>
          <xdr:col>9731</xdr:col>
          <xdr:colOff>285750</xdr:colOff>
          <xdr:row>76</xdr:row>
          <xdr:rowOff>19050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9734</xdr:col>
          <xdr:colOff>581025</xdr:colOff>
          <xdr:row>74</xdr:row>
          <xdr:rowOff>0</xdr:rowOff>
        </xdr:from>
        <xdr:to>
          <xdr:col>9735</xdr:col>
          <xdr:colOff>95250</xdr:colOff>
          <xdr:row>76</xdr:row>
          <xdr:rowOff>19050</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9986</xdr:col>
          <xdr:colOff>1466850</xdr:colOff>
          <xdr:row>74</xdr:row>
          <xdr:rowOff>0</xdr:rowOff>
        </xdr:from>
        <xdr:to>
          <xdr:col>9987</xdr:col>
          <xdr:colOff>285750</xdr:colOff>
          <xdr:row>76</xdr:row>
          <xdr:rowOff>19050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9990</xdr:col>
          <xdr:colOff>581025</xdr:colOff>
          <xdr:row>74</xdr:row>
          <xdr:rowOff>0</xdr:rowOff>
        </xdr:from>
        <xdr:to>
          <xdr:col>9991</xdr:col>
          <xdr:colOff>95250</xdr:colOff>
          <xdr:row>76</xdr:row>
          <xdr:rowOff>19050</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10242</xdr:col>
          <xdr:colOff>1466850</xdr:colOff>
          <xdr:row>74</xdr:row>
          <xdr:rowOff>0</xdr:rowOff>
        </xdr:from>
        <xdr:to>
          <xdr:col>10243</xdr:col>
          <xdr:colOff>285750</xdr:colOff>
          <xdr:row>76</xdr:row>
          <xdr:rowOff>19050</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10246</xdr:col>
          <xdr:colOff>581025</xdr:colOff>
          <xdr:row>74</xdr:row>
          <xdr:rowOff>0</xdr:rowOff>
        </xdr:from>
        <xdr:to>
          <xdr:col>10247</xdr:col>
          <xdr:colOff>95250</xdr:colOff>
          <xdr:row>76</xdr:row>
          <xdr:rowOff>19050</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10498</xdr:col>
          <xdr:colOff>1466850</xdr:colOff>
          <xdr:row>74</xdr:row>
          <xdr:rowOff>0</xdr:rowOff>
        </xdr:from>
        <xdr:to>
          <xdr:col>10499</xdr:col>
          <xdr:colOff>285750</xdr:colOff>
          <xdr:row>76</xdr:row>
          <xdr:rowOff>19050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10502</xdr:col>
          <xdr:colOff>581025</xdr:colOff>
          <xdr:row>74</xdr:row>
          <xdr:rowOff>0</xdr:rowOff>
        </xdr:from>
        <xdr:to>
          <xdr:col>10503</xdr:col>
          <xdr:colOff>95250</xdr:colOff>
          <xdr:row>76</xdr:row>
          <xdr:rowOff>19050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10754</xdr:col>
          <xdr:colOff>1466850</xdr:colOff>
          <xdr:row>74</xdr:row>
          <xdr:rowOff>0</xdr:rowOff>
        </xdr:from>
        <xdr:to>
          <xdr:col>10755</xdr:col>
          <xdr:colOff>285750</xdr:colOff>
          <xdr:row>76</xdr:row>
          <xdr:rowOff>19050</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10758</xdr:col>
          <xdr:colOff>581025</xdr:colOff>
          <xdr:row>74</xdr:row>
          <xdr:rowOff>0</xdr:rowOff>
        </xdr:from>
        <xdr:to>
          <xdr:col>10759</xdr:col>
          <xdr:colOff>95250</xdr:colOff>
          <xdr:row>76</xdr:row>
          <xdr:rowOff>19050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11010</xdr:col>
          <xdr:colOff>1466850</xdr:colOff>
          <xdr:row>74</xdr:row>
          <xdr:rowOff>0</xdr:rowOff>
        </xdr:from>
        <xdr:to>
          <xdr:col>11011</xdr:col>
          <xdr:colOff>285750</xdr:colOff>
          <xdr:row>76</xdr:row>
          <xdr:rowOff>19050</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11014</xdr:col>
          <xdr:colOff>581025</xdr:colOff>
          <xdr:row>74</xdr:row>
          <xdr:rowOff>0</xdr:rowOff>
        </xdr:from>
        <xdr:to>
          <xdr:col>11015</xdr:col>
          <xdr:colOff>95250</xdr:colOff>
          <xdr:row>76</xdr:row>
          <xdr:rowOff>19050</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11266</xdr:col>
          <xdr:colOff>1466850</xdr:colOff>
          <xdr:row>74</xdr:row>
          <xdr:rowOff>0</xdr:rowOff>
        </xdr:from>
        <xdr:to>
          <xdr:col>11267</xdr:col>
          <xdr:colOff>285750</xdr:colOff>
          <xdr:row>76</xdr:row>
          <xdr:rowOff>19050</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11270</xdr:col>
          <xdr:colOff>581025</xdr:colOff>
          <xdr:row>74</xdr:row>
          <xdr:rowOff>0</xdr:rowOff>
        </xdr:from>
        <xdr:to>
          <xdr:col>11271</xdr:col>
          <xdr:colOff>95250</xdr:colOff>
          <xdr:row>76</xdr:row>
          <xdr:rowOff>19050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11522</xdr:col>
          <xdr:colOff>1466850</xdr:colOff>
          <xdr:row>74</xdr:row>
          <xdr:rowOff>0</xdr:rowOff>
        </xdr:from>
        <xdr:to>
          <xdr:col>11523</xdr:col>
          <xdr:colOff>285750</xdr:colOff>
          <xdr:row>76</xdr:row>
          <xdr:rowOff>19050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11526</xdr:col>
          <xdr:colOff>581025</xdr:colOff>
          <xdr:row>74</xdr:row>
          <xdr:rowOff>0</xdr:rowOff>
        </xdr:from>
        <xdr:to>
          <xdr:col>11527</xdr:col>
          <xdr:colOff>95250</xdr:colOff>
          <xdr:row>76</xdr:row>
          <xdr:rowOff>19050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11778</xdr:col>
          <xdr:colOff>1466850</xdr:colOff>
          <xdr:row>74</xdr:row>
          <xdr:rowOff>0</xdr:rowOff>
        </xdr:from>
        <xdr:to>
          <xdr:col>11779</xdr:col>
          <xdr:colOff>285750</xdr:colOff>
          <xdr:row>76</xdr:row>
          <xdr:rowOff>19050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11782</xdr:col>
          <xdr:colOff>581025</xdr:colOff>
          <xdr:row>74</xdr:row>
          <xdr:rowOff>0</xdr:rowOff>
        </xdr:from>
        <xdr:to>
          <xdr:col>11783</xdr:col>
          <xdr:colOff>95250</xdr:colOff>
          <xdr:row>76</xdr:row>
          <xdr:rowOff>19050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12034</xdr:col>
          <xdr:colOff>1466850</xdr:colOff>
          <xdr:row>74</xdr:row>
          <xdr:rowOff>0</xdr:rowOff>
        </xdr:from>
        <xdr:to>
          <xdr:col>12035</xdr:col>
          <xdr:colOff>285750</xdr:colOff>
          <xdr:row>76</xdr:row>
          <xdr:rowOff>19050</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12038</xdr:col>
          <xdr:colOff>581025</xdr:colOff>
          <xdr:row>74</xdr:row>
          <xdr:rowOff>0</xdr:rowOff>
        </xdr:from>
        <xdr:to>
          <xdr:col>12039</xdr:col>
          <xdr:colOff>95250</xdr:colOff>
          <xdr:row>76</xdr:row>
          <xdr:rowOff>19050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12290</xdr:col>
          <xdr:colOff>1466850</xdr:colOff>
          <xdr:row>74</xdr:row>
          <xdr:rowOff>0</xdr:rowOff>
        </xdr:from>
        <xdr:to>
          <xdr:col>12291</xdr:col>
          <xdr:colOff>285750</xdr:colOff>
          <xdr:row>76</xdr:row>
          <xdr:rowOff>19050</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12294</xdr:col>
          <xdr:colOff>581025</xdr:colOff>
          <xdr:row>74</xdr:row>
          <xdr:rowOff>0</xdr:rowOff>
        </xdr:from>
        <xdr:to>
          <xdr:col>12295</xdr:col>
          <xdr:colOff>95250</xdr:colOff>
          <xdr:row>76</xdr:row>
          <xdr:rowOff>19050</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12546</xdr:col>
          <xdr:colOff>1466850</xdr:colOff>
          <xdr:row>74</xdr:row>
          <xdr:rowOff>0</xdr:rowOff>
        </xdr:from>
        <xdr:to>
          <xdr:col>12547</xdr:col>
          <xdr:colOff>285750</xdr:colOff>
          <xdr:row>76</xdr:row>
          <xdr:rowOff>19050</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12550</xdr:col>
          <xdr:colOff>581025</xdr:colOff>
          <xdr:row>74</xdr:row>
          <xdr:rowOff>0</xdr:rowOff>
        </xdr:from>
        <xdr:to>
          <xdr:col>12551</xdr:col>
          <xdr:colOff>95250</xdr:colOff>
          <xdr:row>76</xdr:row>
          <xdr:rowOff>19050</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12802</xdr:col>
          <xdr:colOff>1466850</xdr:colOff>
          <xdr:row>74</xdr:row>
          <xdr:rowOff>0</xdr:rowOff>
        </xdr:from>
        <xdr:to>
          <xdr:col>12803</xdr:col>
          <xdr:colOff>285750</xdr:colOff>
          <xdr:row>76</xdr:row>
          <xdr:rowOff>19050</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12806</xdr:col>
          <xdr:colOff>581025</xdr:colOff>
          <xdr:row>74</xdr:row>
          <xdr:rowOff>0</xdr:rowOff>
        </xdr:from>
        <xdr:to>
          <xdr:col>12807</xdr:col>
          <xdr:colOff>95250</xdr:colOff>
          <xdr:row>76</xdr:row>
          <xdr:rowOff>19050</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13058</xdr:col>
          <xdr:colOff>1466850</xdr:colOff>
          <xdr:row>74</xdr:row>
          <xdr:rowOff>0</xdr:rowOff>
        </xdr:from>
        <xdr:to>
          <xdr:col>13059</xdr:col>
          <xdr:colOff>285750</xdr:colOff>
          <xdr:row>76</xdr:row>
          <xdr:rowOff>19050</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13062</xdr:col>
          <xdr:colOff>581025</xdr:colOff>
          <xdr:row>74</xdr:row>
          <xdr:rowOff>0</xdr:rowOff>
        </xdr:from>
        <xdr:to>
          <xdr:col>13063</xdr:col>
          <xdr:colOff>95250</xdr:colOff>
          <xdr:row>76</xdr:row>
          <xdr:rowOff>19050</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13314</xdr:col>
          <xdr:colOff>1466850</xdr:colOff>
          <xdr:row>74</xdr:row>
          <xdr:rowOff>0</xdr:rowOff>
        </xdr:from>
        <xdr:to>
          <xdr:col>13315</xdr:col>
          <xdr:colOff>285750</xdr:colOff>
          <xdr:row>76</xdr:row>
          <xdr:rowOff>19050</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13318</xdr:col>
          <xdr:colOff>581025</xdr:colOff>
          <xdr:row>74</xdr:row>
          <xdr:rowOff>0</xdr:rowOff>
        </xdr:from>
        <xdr:to>
          <xdr:col>13319</xdr:col>
          <xdr:colOff>95250</xdr:colOff>
          <xdr:row>76</xdr:row>
          <xdr:rowOff>19050</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13570</xdr:col>
          <xdr:colOff>1466850</xdr:colOff>
          <xdr:row>74</xdr:row>
          <xdr:rowOff>0</xdr:rowOff>
        </xdr:from>
        <xdr:to>
          <xdr:col>13571</xdr:col>
          <xdr:colOff>285750</xdr:colOff>
          <xdr:row>76</xdr:row>
          <xdr:rowOff>19050</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13574</xdr:col>
          <xdr:colOff>581025</xdr:colOff>
          <xdr:row>74</xdr:row>
          <xdr:rowOff>0</xdr:rowOff>
        </xdr:from>
        <xdr:to>
          <xdr:col>13575</xdr:col>
          <xdr:colOff>95250</xdr:colOff>
          <xdr:row>76</xdr:row>
          <xdr:rowOff>19050</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13826</xdr:col>
          <xdr:colOff>1466850</xdr:colOff>
          <xdr:row>74</xdr:row>
          <xdr:rowOff>0</xdr:rowOff>
        </xdr:from>
        <xdr:to>
          <xdr:col>13827</xdr:col>
          <xdr:colOff>285750</xdr:colOff>
          <xdr:row>76</xdr:row>
          <xdr:rowOff>19050</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13830</xdr:col>
          <xdr:colOff>581025</xdr:colOff>
          <xdr:row>74</xdr:row>
          <xdr:rowOff>0</xdr:rowOff>
        </xdr:from>
        <xdr:to>
          <xdr:col>13831</xdr:col>
          <xdr:colOff>95250</xdr:colOff>
          <xdr:row>76</xdr:row>
          <xdr:rowOff>19050</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14082</xdr:col>
          <xdr:colOff>1466850</xdr:colOff>
          <xdr:row>74</xdr:row>
          <xdr:rowOff>0</xdr:rowOff>
        </xdr:from>
        <xdr:to>
          <xdr:col>14083</xdr:col>
          <xdr:colOff>285750</xdr:colOff>
          <xdr:row>76</xdr:row>
          <xdr:rowOff>19050</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14086</xdr:col>
          <xdr:colOff>581025</xdr:colOff>
          <xdr:row>74</xdr:row>
          <xdr:rowOff>0</xdr:rowOff>
        </xdr:from>
        <xdr:to>
          <xdr:col>14087</xdr:col>
          <xdr:colOff>95250</xdr:colOff>
          <xdr:row>76</xdr:row>
          <xdr:rowOff>19050</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14338</xdr:col>
          <xdr:colOff>1466850</xdr:colOff>
          <xdr:row>74</xdr:row>
          <xdr:rowOff>0</xdr:rowOff>
        </xdr:from>
        <xdr:to>
          <xdr:col>14339</xdr:col>
          <xdr:colOff>285750</xdr:colOff>
          <xdr:row>76</xdr:row>
          <xdr:rowOff>19050</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14342</xdr:col>
          <xdr:colOff>581025</xdr:colOff>
          <xdr:row>74</xdr:row>
          <xdr:rowOff>0</xdr:rowOff>
        </xdr:from>
        <xdr:to>
          <xdr:col>14343</xdr:col>
          <xdr:colOff>95250</xdr:colOff>
          <xdr:row>76</xdr:row>
          <xdr:rowOff>19050</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14594</xdr:col>
          <xdr:colOff>1466850</xdr:colOff>
          <xdr:row>74</xdr:row>
          <xdr:rowOff>0</xdr:rowOff>
        </xdr:from>
        <xdr:to>
          <xdr:col>14595</xdr:col>
          <xdr:colOff>285750</xdr:colOff>
          <xdr:row>76</xdr:row>
          <xdr:rowOff>19050</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14598</xdr:col>
          <xdr:colOff>581025</xdr:colOff>
          <xdr:row>74</xdr:row>
          <xdr:rowOff>0</xdr:rowOff>
        </xdr:from>
        <xdr:to>
          <xdr:col>14599</xdr:col>
          <xdr:colOff>95250</xdr:colOff>
          <xdr:row>76</xdr:row>
          <xdr:rowOff>19050</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14850</xdr:col>
          <xdr:colOff>1466850</xdr:colOff>
          <xdr:row>74</xdr:row>
          <xdr:rowOff>0</xdr:rowOff>
        </xdr:from>
        <xdr:to>
          <xdr:col>14851</xdr:col>
          <xdr:colOff>285750</xdr:colOff>
          <xdr:row>76</xdr:row>
          <xdr:rowOff>19050</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14854</xdr:col>
          <xdr:colOff>581025</xdr:colOff>
          <xdr:row>74</xdr:row>
          <xdr:rowOff>0</xdr:rowOff>
        </xdr:from>
        <xdr:to>
          <xdr:col>14855</xdr:col>
          <xdr:colOff>95250</xdr:colOff>
          <xdr:row>76</xdr:row>
          <xdr:rowOff>19050</xdr:rowOff>
        </xdr:to>
        <xdr:sp macro="" textlink="">
          <xdr:nvSpPr>
            <xdr:cNvPr id="2172" name="Check Box 124" hidden="1">
              <a:extLst>
                <a:ext uri="{63B3BB69-23CF-44E3-9099-C40C66FF867C}">
                  <a14:compatExt spid="_x0000_s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15106</xdr:col>
          <xdr:colOff>1466850</xdr:colOff>
          <xdr:row>74</xdr:row>
          <xdr:rowOff>0</xdr:rowOff>
        </xdr:from>
        <xdr:to>
          <xdr:col>15107</xdr:col>
          <xdr:colOff>285750</xdr:colOff>
          <xdr:row>76</xdr:row>
          <xdr:rowOff>19050</xdr:rowOff>
        </xdr:to>
        <xdr:sp macro="" textlink="">
          <xdr:nvSpPr>
            <xdr:cNvPr id="2173" name="Check Box 125" hidden="1">
              <a:extLst>
                <a:ext uri="{63B3BB69-23CF-44E3-9099-C40C66FF867C}">
                  <a14:compatExt spid="_x0000_s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15110</xdr:col>
          <xdr:colOff>581025</xdr:colOff>
          <xdr:row>74</xdr:row>
          <xdr:rowOff>0</xdr:rowOff>
        </xdr:from>
        <xdr:to>
          <xdr:col>15111</xdr:col>
          <xdr:colOff>95250</xdr:colOff>
          <xdr:row>76</xdr:row>
          <xdr:rowOff>19050</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15362</xdr:col>
          <xdr:colOff>1466850</xdr:colOff>
          <xdr:row>74</xdr:row>
          <xdr:rowOff>0</xdr:rowOff>
        </xdr:from>
        <xdr:to>
          <xdr:col>15363</xdr:col>
          <xdr:colOff>285750</xdr:colOff>
          <xdr:row>76</xdr:row>
          <xdr:rowOff>19050</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15366</xdr:col>
          <xdr:colOff>581025</xdr:colOff>
          <xdr:row>74</xdr:row>
          <xdr:rowOff>0</xdr:rowOff>
        </xdr:from>
        <xdr:to>
          <xdr:col>15367</xdr:col>
          <xdr:colOff>95250</xdr:colOff>
          <xdr:row>76</xdr:row>
          <xdr:rowOff>19050</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15618</xdr:col>
          <xdr:colOff>1466850</xdr:colOff>
          <xdr:row>74</xdr:row>
          <xdr:rowOff>0</xdr:rowOff>
        </xdr:from>
        <xdr:to>
          <xdr:col>15619</xdr:col>
          <xdr:colOff>285750</xdr:colOff>
          <xdr:row>76</xdr:row>
          <xdr:rowOff>19050</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15622</xdr:col>
          <xdr:colOff>581025</xdr:colOff>
          <xdr:row>74</xdr:row>
          <xdr:rowOff>0</xdr:rowOff>
        </xdr:from>
        <xdr:to>
          <xdr:col>15623</xdr:col>
          <xdr:colOff>95250</xdr:colOff>
          <xdr:row>76</xdr:row>
          <xdr:rowOff>19050</xdr:rowOff>
        </xdr:to>
        <xdr:sp macro="" textlink="">
          <xdr:nvSpPr>
            <xdr:cNvPr id="2178" name="Check Box 130" hidden="1">
              <a:extLst>
                <a:ext uri="{63B3BB69-23CF-44E3-9099-C40C66FF867C}">
                  <a14:compatExt spid="_x0000_s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15874</xdr:col>
          <xdr:colOff>1466850</xdr:colOff>
          <xdr:row>74</xdr:row>
          <xdr:rowOff>0</xdr:rowOff>
        </xdr:from>
        <xdr:to>
          <xdr:col>15875</xdr:col>
          <xdr:colOff>285750</xdr:colOff>
          <xdr:row>76</xdr:row>
          <xdr:rowOff>19050</xdr:rowOff>
        </xdr:to>
        <xdr:sp macro="" textlink="">
          <xdr:nvSpPr>
            <xdr:cNvPr id="2179" name="Check Box 131" hidden="1">
              <a:extLst>
                <a:ext uri="{63B3BB69-23CF-44E3-9099-C40C66FF867C}">
                  <a14:compatExt spid="_x0000_s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15878</xdr:col>
          <xdr:colOff>581025</xdr:colOff>
          <xdr:row>74</xdr:row>
          <xdr:rowOff>0</xdr:rowOff>
        </xdr:from>
        <xdr:to>
          <xdr:col>15879</xdr:col>
          <xdr:colOff>95250</xdr:colOff>
          <xdr:row>76</xdr:row>
          <xdr:rowOff>19050</xdr:rowOff>
        </xdr:to>
        <xdr:sp macro="" textlink="">
          <xdr:nvSpPr>
            <xdr:cNvPr id="2180" name="Check Box 132"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16130</xdr:col>
          <xdr:colOff>1466850</xdr:colOff>
          <xdr:row>74</xdr:row>
          <xdr:rowOff>0</xdr:rowOff>
        </xdr:from>
        <xdr:to>
          <xdr:col>16131</xdr:col>
          <xdr:colOff>285750</xdr:colOff>
          <xdr:row>76</xdr:row>
          <xdr:rowOff>19050</xdr:rowOff>
        </xdr:to>
        <xdr:sp macro="" textlink="">
          <xdr:nvSpPr>
            <xdr:cNvPr id="2181" name="Check Box 133" hidden="1">
              <a:extLst>
                <a:ext uri="{63B3BB69-23CF-44E3-9099-C40C66FF867C}">
                  <a14:compatExt spid="_x0000_s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16134</xdr:col>
          <xdr:colOff>581025</xdr:colOff>
          <xdr:row>74</xdr:row>
          <xdr:rowOff>0</xdr:rowOff>
        </xdr:from>
        <xdr:to>
          <xdr:col>16135</xdr:col>
          <xdr:colOff>95250</xdr:colOff>
          <xdr:row>76</xdr:row>
          <xdr:rowOff>19050</xdr:rowOff>
        </xdr:to>
        <xdr:sp macro="" textlink="">
          <xdr:nvSpPr>
            <xdr:cNvPr id="2182" name="Check Box 134"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1466850</xdr:colOff>
          <xdr:row>71</xdr:row>
          <xdr:rowOff>0</xdr:rowOff>
        </xdr:from>
        <xdr:to>
          <xdr:col>3</xdr:col>
          <xdr:colOff>0</xdr:colOff>
          <xdr:row>72</xdr:row>
          <xdr:rowOff>66675</xdr:rowOff>
        </xdr:to>
        <xdr:sp macro="" textlink="">
          <xdr:nvSpPr>
            <xdr:cNvPr id="2184" name="Check Box 136"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71</xdr:row>
          <xdr:rowOff>0</xdr:rowOff>
        </xdr:from>
        <xdr:to>
          <xdr:col>6</xdr:col>
          <xdr:colOff>28575</xdr:colOff>
          <xdr:row>72</xdr:row>
          <xdr:rowOff>76200</xdr:rowOff>
        </xdr:to>
        <xdr:sp macro="" textlink="">
          <xdr:nvSpPr>
            <xdr:cNvPr id="2185" name="Check Box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1466850</xdr:colOff>
          <xdr:row>52</xdr:row>
          <xdr:rowOff>0</xdr:rowOff>
        </xdr:from>
        <xdr:to>
          <xdr:col>3</xdr:col>
          <xdr:colOff>0</xdr:colOff>
          <xdr:row>72</xdr:row>
          <xdr:rowOff>219075</xdr:rowOff>
        </xdr:to>
        <xdr:sp macro="" textlink="">
          <xdr:nvSpPr>
            <xdr:cNvPr id="2187" name="Check Box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52</xdr:row>
          <xdr:rowOff>0</xdr:rowOff>
        </xdr:from>
        <xdr:to>
          <xdr:col>6</xdr:col>
          <xdr:colOff>28575</xdr:colOff>
          <xdr:row>72</xdr:row>
          <xdr:rowOff>228600</xdr:rowOff>
        </xdr:to>
        <xdr:sp macro="" textlink="">
          <xdr:nvSpPr>
            <xdr:cNvPr id="2188" name="Check Box 140" hidden="1">
              <a:extLst>
                <a:ext uri="{63B3BB69-23CF-44E3-9099-C40C66FF867C}">
                  <a14:compatExt spid="_x0000_s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52</xdr:row>
          <xdr:rowOff>0</xdr:rowOff>
        </xdr:from>
        <xdr:to>
          <xdr:col>3</xdr:col>
          <xdr:colOff>9525</xdr:colOff>
          <xdr:row>72</xdr:row>
          <xdr:rowOff>371475</xdr:rowOff>
        </xdr:to>
        <xdr:sp macro="" textlink="">
          <xdr:nvSpPr>
            <xdr:cNvPr id="2189" name="Check Box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52</xdr:row>
          <xdr:rowOff>0</xdr:rowOff>
        </xdr:from>
        <xdr:to>
          <xdr:col>6</xdr:col>
          <xdr:colOff>104775</xdr:colOff>
          <xdr:row>72</xdr:row>
          <xdr:rowOff>371475</xdr:rowOff>
        </xdr:to>
        <xdr:sp macro="" textlink="">
          <xdr:nvSpPr>
            <xdr:cNvPr id="2190" name="Check Box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52</xdr:row>
          <xdr:rowOff>0</xdr:rowOff>
        </xdr:from>
        <xdr:to>
          <xdr:col>2</xdr:col>
          <xdr:colOff>1752600</xdr:colOff>
          <xdr:row>72</xdr:row>
          <xdr:rowOff>371475</xdr:rowOff>
        </xdr:to>
        <xdr:sp macro="" textlink="">
          <xdr:nvSpPr>
            <xdr:cNvPr id="2191" name="Check Box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52</xdr:row>
          <xdr:rowOff>0</xdr:rowOff>
        </xdr:from>
        <xdr:to>
          <xdr:col>6</xdr:col>
          <xdr:colOff>104775</xdr:colOff>
          <xdr:row>72</xdr:row>
          <xdr:rowOff>371475</xdr:rowOff>
        </xdr:to>
        <xdr:sp macro="" textlink="">
          <xdr:nvSpPr>
            <xdr:cNvPr id="2192" name="Check Box 144" hidden="1">
              <a:extLst>
                <a:ext uri="{63B3BB69-23CF-44E3-9099-C40C66FF867C}">
                  <a14:compatExt spid="_x0000_s21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1466850</xdr:colOff>
          <xdr:row>52</xdr:row>
          <xdr:rowOff>0</xdr:rowOff>
        </xdr:from>
        <xdr:to>
          <xdr:col>3</xdr:col>
          <xdr:colOff>0</xdr:colOff>
          <xdr:row>72</xdr:row>
          <xdr:rowOff>371475</xdr:rowOff>
        </xdr:to>
        <xdr:sp macro="" textlink="">
          <xdr:nvSpPr>
            <xdr:cNvPr id="2193" name="Check Box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52</xdr:row>
          <xdr:rowOff>0</xdr:rowOff>
        </xdr:from>
        <xdr:to>
          <xdr:col>6</xdr:col>
          <xdr:colOff>28575</xdr:colOff>
          <xdr:row>72</xdr:row>
          <xdr:rowOff>371475</xdr:rowOff>
        </xdr:to>
        <xdr:sp macro="" textlink="">
          <xdr:nvSpPr>
            <xdr:cNvPr id="2194" name="Check Box 146"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866775</xdr:colOff>
      <xdr:row>2</xdr:row>
      <xdr:rowOff>47625</xdr:rowOff>
    </xdr:from>
    <xdr:ext cx="1371600" cy="482918"/>
    <xdr:pic>
      <xdr:nvPicPr>
        <xdr:cNvPr id="143" name="Picture 14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50" y="314325"/>
          <a:ext cx="1371600" cy="48291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3</xdr:row>
          <xdr:rowOff>38100</xdr:rowOff>
        </xdr:from>
        <xdr:to>
          <xdr:col>5</xdr:col>
          <xdr:colOff>1181100</xdr:colOff>
          <xdr:row>48</xdr:row>
          <xdr:rowOff>9525</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xdr:row>
          <xdr:rowOff>66675</xdr:rowOff>
        </xdr:from>
        <xdr:to>
          <xdr:col>11</xdr:col>
          <xdr:colOff>1162050</xdr:colOff>
          <xdr:row>48</xdr:row>
          <xdr:rowOff>47625</xdr:rowOff>
        </xdr:to>
        <xdr:sp macro="" textlink="">
          <xdr:nvSpPr>
            <xdr:cNvPr id="6146" name="Object 2" hidden="1">
              <a:extLst>
                <a:ext uri="{63B3BB69-23CF-44E3-9099-C40C66FF867C}">
                  <a14:compatExt spid="_x0000_s61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xdr:row>
          <xdr:rowOff>57150</xdr:rowOff>
        </xdr:from>
        <xdr:to>
          <xdr:col>17</xdr:col>
          <xdr:colOff>685800</xdr:colOff>
          <xdr:row>48</xdr:row>
          <xdr:rowOff>19050</xdr:rowOff>
        </xdr:to>
        <xdr:sp macro="" textlink="">
          <xdr:nvSpPr>
            <xdr:cNvPr id="6147" name="Object 3" hidden="1">
              <a:extLst>
                <a:ext uri="{63B3BB69-23CF-44E3-9099-C40C66FF867C}">
                  <a14:compatExt spid="_x0000_s614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xdr:col>
      <xdr:colOff>0</xdr:colOff>
      <xdr:row>2</xdr:row>
      <xdr:rowOff>0</xdr:rowOff>
    </xdr:from>
    <xdr:ext cx="1371600" cy="464514"/>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0" y="381000"/>
          <a:ext cx="1371600" cy="464514"/>
        </a:xfrm>
        <a:prstGeom prst="rect">
          <a:avLst/>
        </a:prstGeom>
      </xdr:spPr>
    </xdr:pic>
    <xdr:clientData/>
  </xdr:oneCellAnchor>
  <xdr:oneCellAnchor>
    <xdr:from>
      <xdr:col>4</xdr:col>
      <xdr:colOff>0</xdr:colOff>
      <xdr:row>2</xdr:row>
      <xdr:rowOff>0</xdr:rowOff>
    </xdr:from>
    <xdr:ext cx="1371600" cy="482918"/>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76675" y="381000"/>
          <a:ext cx="1371600" cy="48291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benjamd5/Local%20Settings/Temporary%20Internet%20Files/Content.Outlook/UKSW4DVH/Copy%20of%20Wildan-ConEdison-SBDI-Tool-v20%200%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yang/AppData/Local/Microsoft/Windows/Temporary%20Internet%20Files/Content.Outlook/RO7YRNZU/Users/bsteig/AppData/Local/Microsoft/Windows/Temporary%20Internet%20Files/Content.IE5/TALQP8KU/CHP%20Application%207-18-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er Information"/>
      <sheetName val="WO-Worksheet"/>
      <sheetName val="Health &amp; Safety"/>
      <sheetName val="Lighting"/>
      <sheetName val="Exist"/>
      <sheetName val="Water"/>
      <sheetName val="Refrigeration"/>
      <sheetName val="RefrigerationHardware"/>
      <sheetName val="HVAC"/>
      <sheetName val="Vending"/>
      <sheetName val="MiscContractorCharges"/>
      <sheetName val="Inventory"/>
      <sheetName val="Work Order"/>
      <sheetName val="Summary Report"/>
      <sheetName val="Site Notes"/>
      <sheetName val="Contractor Invoice"/>
      <sheetName val="Existing Inventory"/>
      <sheetName val="Installer Notes"/>
      <sheetName val="Installation Inspection Report"/>
      <sheetName val="Inspection Punchlist"/>
      <sheetName val="Survey Inspection Report"/>
      <sheetName val="Materials Report"/>
      <sheetName val="SectorHours"/>
      <sheetName val="Contractors"/>
      <sheetName val="Recommended"/>
      <sheetName val="Replace"/>
      <sheetName val="InventoryList"/>
      <sheetName val="Backside"/>
    </sheetNames>
    <sheetDataSet>
      <sheetData sheetId="0" refreshError="1">
        <row r="2">
          <cell r="E2" t="str">
            <v>Con Edison</v>
          </cell>
        </row>
        <row r="11">
          <cell r="F11">
            <v>3640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9">
          <cell r="B9" t="str">
            <v>Yes</v>
          </cell>
        </row>
        <row r="10">
          <cell r="B10"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structions"/>
      <sheetName val="1. Application Form"/>
      <sheetName val="2. Host Facility"/>
      <sheetName val="3. Primary Cont'r Experience"/>
      <sheetName val="PepcoT&amp;C"/>
      <sheetName val="DelmarvaT&amp;C"/>
      <sheetName val="RefApplication"/>
      <sheetName val="Logos&amp;Administrator Instruction"/>
      <sheetName val="4. CHP System"/>
      <sheetName val="5. Project Implementation"/>
      <sheetName val="6. Project Oper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Yes</v>
          </cell>
          <cell r="B2" t="str">
            <v>Customer (Account Holder)</v>
          </cell>
          <cell r="D2" t="str">
            <v>Grocery</v>
          </cell>
          <cell r="E2" t="str">
            <v>Failed/Degraded Equipment Replacement</v>
          </cell>
          <cell r="F2" t="str">
            <v>Corporation</v>
          </cell>
          <cell r="H2" t="str">
            <v>Program Representative (Identify --&gt;):</v>
          </cell>
          <cell r="I2" t="str">
            <v>Choice_Individual</v>
          </cell>
          <cell r="J2" t="str">
            <v>Agriculture</v>
          </cell>
          <cell r="K2" t="str">
            <v>Choice_Agriculture</v>
          </cell>
        </row>
        <row r="3">
          <cell r="A3" t="str">
            <v>No</v>
          </cell>
          <cell r="B3" t="str">
            <v>Contractor/Vendor</v>
          </cell>
          <cell r="D3" t="str">
            <v>Health</v>
          </cell>
          <cell r="E3" t="str">
            <v>Early Equipment Replacement</v>
          </cell>
          <cell r="F3" t="str">
            <v>LLC</v>
          </cell>
          <cell r="H3" t="str">
            <v>Approved Trade Ally</v>
          </cell>
          <cell r="J3" t="str">
            <v>Industrial</v>
          </cell>
          <cell r="K3" t="str">
            <v>Choice_Industrial</v>
          </cell>
        </row>
        <row r="4">
          <cell r="B4" t="str">
            <v>Other (Specify):</v>
          </cell>
          <cell r="D4" t="str">
            <v>Higher Education</v>
          </cell>
          <cell r="F4" t="str">
            <v>Partnership</v>
          </cell>
          <cell r="H4" t="str">
            <v>Service Provider/Contractor</v>
          </cell>
          <cell r="J4" t="str">
            <v>Large Commercial</v>
          </cell>
          <cell r="K4" t="str">
            <v>Choice_LargeCommercial</v>
          </cell>
        </row>
        <row r="5">
          <cell r="D5" t="str">
            <v>Industrial</v>
          </cell>
          <cell r="F5" t="str">
            <v>Individual Partnership</v>
          </cell>
          <cell r="H5" t="str">
            <v>Website</v>
          </cell>
          <cell r="J5" t="str">
            <v>Small Commercial</v>
          </cell>
          <cell r="K5" t="str">
            <v>Choice_SmallCommercial</v>
          </cell>
        </row>
        <row r="6">
          <cell r="D6" t="str">
            <v>Lodging</v>
          </cell>
          <cell r="F6" t="str">
            <v>Not-for-Profit</v>
          </cell>
          <cell r="J6" t="str">
            <v>Government</v>
          </cell>
          <cell r="K6" t="str">
            <v>Choice_Government</v>
          </cell>
        </row>
        <row r="7">
          <cell r="D7" t="str">
            <v>Multi-Family</v>
          </cell>
          <cell r="F7" t="str">
            <v>Limited Partnership</v>
          </cell>
          <cell r="J7" t="str">
            <v>Healthcare</v>
          </cell>
          <cell r="K7" t="str">
            <v>Choice_Heathcare</v>
          </cell>
        </row>
        <row r="8">
          <cell r="D8" t="str">
            <v>Office</v>
          </cell>
          <cell r="F8" t="str">
            <v>Trust</v>
          </cell>
          <cell r="J8" t="str">
            <v>Education</v>
          </cell>
          <cell r="K8" t="str">
            <v>Choice_Education</v>
          </cell>
        </row>
        <row r="9">
          <cell r="A9" t="str">
            <v>Pepco</v>
          </cell>
          <cell r="B9" t="str">
            <v>Owned</v>
          </cell>
          <cell r="C9" t="str">
            <v>Steam</v>
          </cell>
          <cell r="D9" t="str">
            <v>Religious</v>
          </cell>
          <cell r="F9" t="str">
            <v>S Corporation</v>
          </cell>
          <cell r="J9" t="str">
            <v>Non-Profit</v>
          </cell>
          <cell r="K9" t="str">
            <v>Choice_NonProfit</v>
          </cell>
        </row>
        <row r="10">
          <cell r="A10" t="str">
            <v>Delmarva Power</v>
          </cell>
          <cell r="B10" t="str">
            <v>Rented</v>
          </cell>
          <cell r="C10" t="str">
            <v>Hot Water</v>
          </cell>
          <cell r="D10" t="str">
            <v>Restaurant</v>
          </cell>
          <cell r="J10" t="str">
            <v>Other</v>
          </cell>
        </row>
        <row r="11">
          <cell r="C11" t="str">
            <v>Hot Air</v>
          </cell>
          <cell r="D11" t="str">
            <v>Retail</v>
          </cell>
        </row>
        <row r="12">
          <cell r="C12" t="str">
            <v>Other</v>
          </cell>
          <cell r="D12" t="str">
            <v>School</v>
          </cell>
        </row>
        <row r="13">
          <cell r="A13" t="str">
            <v>New Construction</v>
          </cell>
          <cell r="D13" t="str">
            <v>Warehouse</v>
          </cell>
        </row>
        <row r="14">
          <cell r="D14" t="str">
            <v>Other</v>
          </cell>
        </row>
        <row r="16">
          <cell r="C16" t="str">
            <v>Natural Gas</v>
          </cell>
        </row>
        <row r="17">
          <cell r="B17" t="str">
            <v>twelve (12)</v>
          </cell>
          <cell r="C17" t="str">
            <v>Propane</v>
          </cell>
        </row>
        <row r="18">
          <cell r="C18" t="str">
            <v>No. 2 Fuel Oil</v>
          </cell>
        </row>
        <row r="19">
          <cell r="C19" t="str">
            <v>Other</v>
          </cell>
        </row>
      </sheetData>
      <sheetData sheetId="8">
        <row r="9">
          <cell r="B9" t="str">
            <v>Pepco</v>
          </cell>
        </row>
        <row r="10">
          <cell r="B10" t="str">
            <v>PEPCO</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ienergyefficiency.pepco.com/ContactUs.aspx" TargetMode="External"/><Relationship Id="rId3" Type="http://schemas.openxmlformats.org/officeDocument/2006/relationships/hyperlink" Target="https://cienergyefficiency.delmarva.com/eligibility.aspx" TargetMode="External"/><Relationship Id="rId7" Type="http://schemas.openxmlformats.org/officeDocument/2006/relationships/hyperlink" Target="https://cienergyefficiency.pepco.com/eligibility.aspx"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ienergyefficiency.delmarva.com/ContactUs.aspx" TargetMode="External"/><Relationship Id="rId11" Type="http://schemas.openxmlformats.org/officeDocument/2006/relationships/printerSettings" Target="../printerSettings/printerSettings3.bin"/><Relationship Id="rId5" Type="http://schemas.openxmlformats.org/officeDocument/2006/relationships/hyperlink" Target="https://cienergyefficiency.delmarva.com/eligibility.aspx" TargetMode="External"/><Relationship Id="rId10" Type="http://schemas.openxmlformats.org/officeDocument/2006/relationships/hyperlink" Target="https://cienergyefficiency.delmarva.com/documents/Delmarva_EFT_Form.pdf" TargetMode="External"/><Relationship Id="rId4" Type="http://schemas.openxmlformats.org/officeDocument/2006/relationships/hyperlink" Target="https://cienergyefficiency.delmarva.com/ContactUs.aspx" TargetMode="External"/><Relationship Id="rId9" Type="http://schemas.openxmlformats.org/officeDocument/2006/relationships/hyperlink" Target="https://cienergyefficiency.pepco.com/documents/Pepco_EFT_Form.pdf"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hyperlink" Target="https://cienergyefficiency.pepco.com/eligibility.aspx" TargetMode="Externa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5" Type="http://schemas.openxmlformats.org/officeDocument/2006/relationships/printerSettings" Target="../printerSettings/printerSettings51.bin"/><Relationship Id="rId4" Type="http://schemas.openxmlformats.org/officeDocument/2006/relationships/hyperlink" Target="https://cienergyefficiency.pepco.com/ContactUs.aspx"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cienergyefficiency.pepco.com/eligibility.aspx" TargetMode="External"/><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6" Type="http://schemas.openxmlformats.org/officeDocument/2006/relationships/printerSettings" Target="../printerSettings/printerSettings54.bin"/><Relationship Id="rId5" Type="http://schemas.openxmlformats.org/officeDocument/2006/relationships/hyperlink" Target="https://cienergyefficiency.delmarva.com/eligibility.aspx" TargetMode="External"/><Relationship Id="rId4" Type="http://schemas.openxmlformats.org/officeDocument/2006/relationships/hyperlink" Target="https://cienergyefficiency.delmarva.com/ContactUs.aspx"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33" Type="http://schemas.openxmlformats.org/officeDocument/2006/relationships/ctrlProp" Target="../ctrlProps/ctrlProp127.xml"/><Relationship Id="rId138" Type="http://schemas.openxmlformats.org/officeDocument/2006/relationships/ctrlProp" Target="../ctrlProps/ctrlProp132.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123" Type="http://schemas.openxmlformats.org/officeDocument/2006/relationships/ctrlProp" Target="../ctrlProps/ctrlProp117.xml"/><Relationship Id="rId128" Type="http://schemas.openxmlformats.org/officeDocument/2006/relationships/ctrlProp" Target="../ctrlProps/ctrlProp122.xml"/><Relationship Id="rId144" Type="http://schemas.openxmlformats.org/officeDocument/2006/relationships/ctrlProp" Target="../ctrlProps/ctrlProp138.xml"/><Relationship Id="rId5" Type="http://schemas.openxmlformats.org/officeDocument/2006/relationships/drawing" Target="../drawings/drawing2.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134" Type="http://schemas.openxmlformats.org/officeDocument/2006/relationships/ctrlProp" Target="../ctrlProps/ctrlProp128.xml"/><Relationship Id="rId139" Type="http://schemas.openxmlformats.org/officeDocument/2006/relationships/ctrlProp" Target="../ctrlProps/ctrlProp133.xml"/><Relationship Id="rId80" Type="http://schemas.openxmlformats.org/officeDocument/2006/relationships/ctrlProp" Target="../ctrlProps/ctrlProp74.xml"/><Relationship Id="rId85" Type="http://schemas.openxmlformats.org/officeDocument/2006/relationships/ctrlProp" Target="../ctrlProps/ctrlProp79.xml"/><Relationship Id="rId3" Type="http://schemas.openxmlformats.org/officeDocument/2006/relationships/hyperlink" Target="http://www.irs.gov/" TargetMode="Externa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59" Type="http://schemas.openxmlformats.org/officeDocument/2006/relationships/ctrlProp" Target="../ctrlProps/ctrlProp53.xml"/><Relationship Id="rId67" Type="http://schemas.openxmlformats.org/officeDocument/2006/relationships/ctrlProp" Target="../ctrlProps/ctrlProp61.xml"/><Relationship Id="rId103" Type="http://schemas.openxmlformats.org/officeDocument/2006/relationships/ctrlProp" Target="../ctrlProps/ctrlProp97.xml"/><Relationship Id="rId108" Type="http://schemas.openxmlformats.org/officeDocument/2006/relationships/ctrlProp" Target="../ctrlProps/ctrlProp102.xml"/><Relationship Id="rId116" Type="http://schemas.openxmlformats.org/officeDocument/2006/relationships/ctrlProp" Target="../ctrlProps/ctrlProp110.xml"/><Relationship Id="rId124" Type="http://schemas.openxmlformats.org/officeDocument/2006/relationships/ctrlProp" Target="../ctrlProps/ctrlProp118.xml"/><Relationship Id="rId129" Type="http://schemas.openxmlformats.org/officeDocument/2006/relationships/ctrlProp" Target="../ctrlProps/ctrlProp123.xml"/><Relationship Id="rId137" Type="http://schemas.openxmlformats.org/officeDocument/2006/relationships/ctrlProp" Target="../ctrlProps/ctrlProp131.xml"/><Relationship Id="rId20" Type="http://schemas.openxmlformats.org/officeDocument/2006/relationships/ctrlProp" Target="../ctrlProps/ctrlProp14.xml"/><Relationship Id="rId41" Type="http://schemas.openxmlformats.org/officeDocument/2006/relationships/ctrlProp" Target="../ctrlProps/ctrlProp35.xml"/><Relationship Id="rId54" Type="http://schemas.openxmlformats.org/officeDocument/2006/relationships/ctrlProp" Target="../ctrlProps/ctrlProp48.xml"/><Relationship Id="rId62" Type="http://schemas.openxmlformats.org/officeDocument/2006/relationships/ctrlProp" Target="../ctrlProps/ctrlProp56.xml"/><Relationship Id="rId70" Type="http://schemas.openxmlformats.org/officeDocument/2006/relationships/ctrlProp" Target="../ctrlProps/ctrlProp64.xml"/><Relationship Id="rId75" Type="http://schemas.openxmlformats.org/officeDocument/2006/relationships/ctrlProp" Target="../ctrlProps/ctrlProp69.xml"/><Relationship Id="rId83" Type="http://schemas.openxmlformats.org/officeDocument/2006/relationships/ctrlProp" Target="../ctrlProps/ctrlProp77.xml"/><Relationship Id="rId88" Type="http://schemas.openxmlformats.org/officeDocument/2006/relationships/ctrlProp" Target="../ctrlProps/ctrlProp82.xml"/><Relationship Id="rId91" Type="http://schemas.openxmlformats.org/officeDocument/2006/relationships/ctrlProp" Target="../ctrlProps/ctrlProp85.xml"/><Relationship Id="rId96" Type="http://schemas.openxmlformats.org/officeDocument/2006/relationships/ctrlProp" Target="../ctrlProps/ctrlProp90.xml"/><Relationship Id="rId111" Type="http://schemas.openxmlformats.org/officeDocument/2006/relationships/ctrlProp" Target="../ctrlProps/ctrlProp105.xml"/><Relationship Id="rId132" Type="http://schemas.openxmlformats.org/officeDocument/2006/relationships/ctrlProp" Target="../ctrlProps/ctrlProp126.xml"/><Relationship Id="rId140" Type="http://schemas.openxmlformats.org/officeDocument/2006/relationships/ctrlProp" Target="../ctrlProps/ctrlProp134.xml"/><Relationship Id="rId145" Type="http://schemas.openxmlformats.org/officeDocument/2006/relationships/ctrlProp" Target="../ctrlProps/ctrlProp139.xml"/><Relationship Id="rId1" Type="http://schemas.openxmlformats.org/officeDocument/2006/relationships/printerSettings" Target="../printerSettings/printerSettings10.bin"/><Relationship Id="rId6" Type="http://schemas.openxmlformats.org/officeDocument/2006/relationships/vmlDrawing" Target="../drawings/vmlDrawing1.v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57" Type="http://schemas.openxmlformats.org/officeDocument/2006/relationships/ctrlProp" Target="../ctrlProps/ctrlProp51.xml"/><Relationship Id="rId106" Type="http://schemas.openxmlformats.org/officeDocument/2006/relationships/ctrlProp" Target="../ctrlProps/ctrlProp100.xml"/><Relationship Id="rId114" Type="http://schemas.openxmlformats.org/officeDocument/2006/relationships/ctrlProp" Target="../ctrlProps/ctrlProp108.xml"/><Relationship Id="rId119" Type="http://schemas.openxmlformats.org/officeDocument/2006/relationships/ctrlProp" Target="../ctrlProps/ctrlProp113.xml"/><Relationship Id="rId127" Type="http://schemas.openxmlformats.org/officeDocument/2006/relationships/ctrlProp" Target="../ctrlProps/ctrlProp121.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122" Type="http://schemas.openxmlformats.org/officeDocument/2006/relationships/ctrlProp" Target="../ctrlProps/ctrlProp116.xml"/><Relationship Id="rId130" Type="http://schemas.openxmlformats.org/officeDocument/2006/relationships/ctrlProp" Target="../ctrlProps/ctrlProp124.xml"/><Relationship Id="rId135" Type="http://schemas.openxmlformats.org/officeDocument/2006/relationships/ctrlProp" Target="../ctrlProps/ctrlProp129.xml"/><Relationship Id="rId143" Type="http://schemas.openxmlformats.org/officeDocument/2006/relationships/ctrlProp" Target="../ctrlProps/ctrlProp137.xml"/><Relationship Id="rId4" Type="http://schemas.openxmlformats.org/officeDocument/2006/relationships/printerSettings" Target="../printerSettings/printerSettings12.bin"/><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trlProp" Target="../ctrlProps/ctrlProp114.xml"/><Relationship Id="rId125" Type="http://schemas.openxmlformats.org/officeDocument/2006/relationships/ctrlProp" Target="../ctrlProps/ctrlProp119.xml"/><Relationship Id="rId141" Type="http://schemas.openxmlformats.org/officeDocument/2006/relationships/ctrlProp" Target="../ctrlProps/ctrlProp135.xml"/><Relationship Id="rId146" Type="http://schemas.openxmlformats.org/officeDocument/2006/relationships/ctrlProp" Target="../ctrlProps/ctrlProp140.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131" Type="http://schemas.openxmlformats.org/officeDocument/2006/relationships/ctrlProp" Target="../ctrlProps/ctrlProp125.xml"/><Relationship Id="rId136" Type="http://schemas.openxmlformats.org/officeDocument/2006/relationships/ctrlProp" Target="../ctrlProps/ctrlProp130.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126" Type="http://schemas.openxmlformats.org/officeDocument/2006/relationships/ctrlProp" Target="../ctrlProps/ctrlProp120.xml"/><Relationship Id="rId147" Type="http://schemas.openxmlformats.org/officeDocument/2006/relationships/ctrlProp" Target="../ctrlProps/ctrlProp141.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121" Type="http://schemas.openxmlformats.org/officeDocument/2006/relationships/ctrlProp" Target="../ctrlProps/ctrlProp115.xml"/><Relationship Id="rId142" Type="http://schemas.openxmlformats.org/officeDocument/2006/relationships/ctrlProp" Target="../ctrlProps/ctrlProp136.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8" Type="http://schemas.openxmlformats.org/officeDocument/2006/relationships/oleObject" Target="../embeddings/Microsoft_Word_97_-_2003_Document2.doc"/><Relationship Id="rId3" Type="http://schemas.openxmlformats.org/officeDocument/2006/relationships/printerSettings" Target="../printerSettings/printerSettings18.bin"/><Relationship Id="rId7" Type="http://schemas.openxmlformats.org/officeDocument/2006/relationships/image" Target="../media/image3.emf"/><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oleObject" Target="../embeddings/Microsoft_Word_97_-_2003_Document1.doc"/><Relationship Id="rId11" Type="http://schemas.openxmlformats.org/officeDocument/2006/relationships/image" Target="../media/image5.emf"/><Relationship Id="rId5" Type="http://schemas.openxmlformats.org/officeDocument/2006/relationships/vmlDrawing" Target="../drawings/vmlDrawing2.vml"/><Relationship Id="rId10" Type="http://schemas.openxmlformats.org/officeDocument/2006/relationships/oleObject" Target="../embeddings/Microsoft_Word_97_-_2003_Document3.doc"/><Relationship Id="rId4" Type="http://schemas.openxmlformats.org/officeDocument/2006/relationships/drawing" Target="../drawings/drawing3.xml"/><Relationship Id="rId9" Type="http://schemas.openxmlformats.org/officeDocument/2006/relationships/image" Target="../media/image4.emf"/></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O80"/>
  <sheetViews>
    <sheetView showGridLines="0" showRowColHeaders="0" tabSelected="1" workbookViewId="0"/>
  </sheetViews>
  <sheetFormatPr defaultRowHeight="15"/>
  <cols>
    <col min="1" max="1" width="17" style="50" customWidth="1"/>
    <col min="2" max="6" width="2.7109375" customWidth="1"/>
    <col min="7" max="7" width="3.28515625" customWidth="1"/>
    <col min="8" max="36" width="2.7109375" customWidth="1"/>
    <col min="37" max="38" width="12.5703125" customWidth="1"/>
  </cols>
  <sheetData>
    <row r="1" spans="1:41" ht="15.75" thickBot="1"/>
    <row r="2" spans="1:41" ht="15.75" thickBot="1">
      <c r="B2" s="967"/>
      <c r="C2" s="968"/>
      <c r="D2" s="968"/>
      <c r="E2" s="968"/>
      <c r="F2" s="968"/>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AH2" s="968"/>
      <c r="AI2" s="968"/>
      <c r="AJ2" s="968"/>
      <c r="AK2" s="968"/>
      <c r="AL2" s="968"/>
      <c r="AM2" s="969"/>
    </row>
    <row r="3" spans="1:41" ht="31.5" customHeight="1" thickBot="1">
      <c r="B3" s="970" t="s">
        <v>625</v>
      </c>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c r="AD3" s="971"/>
      <c r="AE3" s="971"/>
      <c r="AF3" s="971"/>
      <c r="AG3" s="971"/>
      <c r="AH3" s="971"/>
      <c r="AI3" s="971"/>
      <c r="AJ3" s="971"/>
      <c r="AK3" s="971"/>
      <c r="AL3" s="971"/>
      <c r="AM3" s="972"/>
    </row>
    <row r="4" spans="1:41" ht="40.5" customHeight="1">
      <c r="B4" s="973" t="s">
        <v>624</v>
      </c>
      <c r="C4" s="974"/>
      <c r="D4" s="974"/>
      <c r="E4" s="974"/>
      <c r="F4" s="974"/>
      <c r="G4" s="974"/>
      <c r="H4" s="974"/>
      <c r="I4" s="974"/>
      <c r="J4" s="974"/>
      <c r="K4" s="974"/>
      <c r="L4" s="974"/>
      <c r="M4" s="974"/>
      <c r="N4" s="974"/>
      <c r="O4" s="974"/>
      <c r="P4" s="974"/>
      <c r="Q4" s="974"/>
      <c r="R4" s="974"/>
      <c r="S4" s="974"/>
      <c r="T4" s="974"/>
      <c r="U4" s="974"/>
      <c r="V4" s="974"/>
      <c r="W4" s="974"/>
      <c r="X4" s="974"/>
      <c r="Y4" s="974"/>
      <c r="Z4" s="974"/>
      <c r="AA4" s="974"/>
      <c r="AB4" s="974"/>
      <c r="AC4" s="974"/>
      <c r="AD4" s="974"/>
      <c r="AE4" s="974"/>
      <c r="AF4" s="974"/>
      <c r="AG4" s="974"/>
      <c r="AH4" s="974"/>
      <c r="AI4" s="974"/>
      <c r="AJ4" s="974"/>
      <c r="AK4" s="974"/>
      <c r="AL4" s="974"/>
      <c r="AM4" s="975"/>
    </row>
    <row r="5" spans="1:41" s="288" customFormat="1" ht="21.75" hidden="1" customHeight="1">
      <c r="A5" s="534"/>
      <c r="B5" s="508" t="s">
        <v>341</v>
      </c>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09"/>
      <c r="AJ5" s="509"/>
      <c r="AK5" s="959" t="s">
        <v>756</v>
      </c>
      <c r="AL5" s="959"/>
      <c r="AM5" s="960"/>
    </row>
    <row r="6" spans="1:41" s="288" customFormat="1" ht="24" hidden="1" customHeight="1">
      <c r="A6" s="534"/>
      <c r="B6" s="508" t="s">
        <v>342</v>
      </c>
      <c r="C6" s="913"/>
      <c r="D6" s="913"/>
      <c r="E6" s="913"/>
      <c r="F6" s="913"/>
      <c r="G6" s="913"/>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c r="AG6" s="923"/>
      <c r="AH6" s="923"/>
      <c r="AI6" s="923"/>
      <c r="AJ6" s="923"/>
      <c r="AK6" s="965" t="s">
        <v>343</v>
      </c>
      <c r="AL6" s="965"/>
      <c r="AM6" s="924"/>
    </row>
    <row r="7" spans="1:41" s="288" customFormat="1" ht="6" hidden="1" customHeight="1" thickBot="1">
      <c r="A7" s="534"/>
      <c r="B7" s="915"/>
      <c r="C7" s="916"/>
      <c r="D7" s="916"/>
      <c r="E7" s="916"/>
      <c r="F7" s="916"/>
      <c r="G7" s="916"/>
      <c r="H7" s="916"/>
      <c r="I7" s="916"/>
      <c r="J7" s="916"/>
      <c r="K7" s="916"/>
      <c r="L7" s="916"/>
      <c r="M7" s="916"/>
      <c r="N7" s="916"/>
      <c r="O7" s="916"/>
      <c r="P7" s="916"/>
      <c r="Q7" s="916"/>
      <c r="R7" s="510"/>
      <c r="S7" s="510"/>
      <c r="T7" s="510"/>
      <c r="U7" s="510"/>
      <c r="V7" s="510"/>
      <c r="W7" s="510"/>
      <c r="X7" s="510"/>
      <c r="Y7" s="510"/>
      <c r="Z7" s="510"/>
      <c r="AA7" s="510"/>
      <c r="AB7" s="510"/>
      <c r="AC7" s="510"/>
      <c r="AD7" s="510"/>
      <c r="AE7" s="510"/>
      <c r="AF7" s="510"/>
      <c r="AG7" s="510"/>
      <c r="AH7" s="510"/>
      <c r="AI7" s="510"/>
      <c r="AJ7" s="510"/>
      <c r="AK7" s="925"/>
      <c r="AL7" s="925"/>
      <c r="AM7" s="511"/>
    </row>
    <row r="8" spans="1:41" s="288" customFormat="1" ht="10.5" customHeight="1">
      <c r="A8" s="534"/>
      <c r="B8" s="508"/>
      <c r="C8" s="913"/>
      <c r="D8" s="913"/>
      <c r="E8" s="913"/>
      <c r="F8" s="913"/>
      <c r="G8" s="913"/>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512"/>
      <c r="AL8" s="512"/>
      <c r="AM8" s="914"/>
    </row>
    <row r="9" spans="1:41" s="288" customFormat="1" ht="21.75" customHeight="1">
      <c r="A9" s="534"/>
      <c r="B9" s="508" t="s">
        <v>341</v>
      </c>
      <c r="C9" s="509"/>
      <c r="D9" s="509"/>
      <c r="E9" s="509"/>
      <c r="F9" s="509"/>
      <c r="G9" s="509"/>
      <c r="H9" s="509"/>
      <c r="I9" s="509"/>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509"/>
      <c r="AI9" s="509"/>
      <c r="AJ9" s="509"/>
      <c r="AK9" s="959" t="s">
        <v>756</v>
      </c>
      <c r="AL9" s="959"/>
      <c r="AM9" s="960"/>
    </row>
    <row r="10" spans="1:41" s="288" customFormat="1" ht="24" customHeight="1">
      <c r="A10" s="534"/>
      <c r="B10" s="508" t="s">
        <v>342</v>
      </c>
      <c r="C10" s="923"/>
      <c r="D10" s="923"/>
      <c r="E10" s="923"/>
      <c r="F10" s="923"/>
      <c r="G10" s="923"/>
      <c r="H10" s="923"/>
      <c r="I10" s="923"/>
      <c r="J10" s="923"/>
      <c r="K10" s="923"/>
      <c r="L10" s="923"/>
      <c r="M10" s="923"/>
      <c r="N10" s="923"/>
      <c r="O10" s="923"/>
      <c r="P10" s="923"/>
      <c r="Q10" s="923"/>
      <c r="R10" s="923"/>
      <c r="S10" s="923"/>
      <c r="T10" s="923"/>
      <c r="U10" s="923"/>
      <c r="V10" s="923"/>
      <c r="W10" s="923"/>
      <c r="X10" s="923"/>
      <c r="Y10" s="923"/>
      <c r="Z10" s="923"/>
      <c r="AA10" s="923"/>
      <c r="AB10" s="923"/>
      <c r="AC10" s="923"/>
      <c r="AD10" s="923"/>
      <c r="AE10" s="923"/>
      <c r="AF10" s="923"/>
      <c r="AG10" s="923"/>
      <c r="AH10" s="923"/>
      <c r="AI10" s="923"/>
      <c r="AJ10" s="923"/>
      <c r="AK10" s="965" t="s">
        <v>387</v>
      </c>
      <c r="AL10" s="965"/>
      <c r="AM10" s="924"/>
    </row>
    <row r="11" spans="1:41" s="288" customFormat="1" ht="6" customHeight="1" thickBot="1">
      <c r="A11" s="534"/>
      <c r="B11" s="508"/>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959"/>
      <c r="AL11" s="959"/>
      <c r="AM11" s="960"/>
    </row>
    <row r="12" spans="1:41" ht="23.25" customHeight="1" thickBot="1">
      <c r="B12" s="976" t="s">
        <v>344</v>
      </c>
      <c r="C12" s="977"/>
      <c r="D12" s="977"/>
      <c r="E12" s="977"/>
      <c r="F12" s="977"/>
      <c r="G12" s="977"/>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7"/>
      <c r="AK12" s="977"/>
      <c r="AL12" s="977"/>
      <c r="AM12" s="978"/>
    </row>
    <row r="13" spans="1:41" ht="18" hidden="1" customHeight="1" thickBot="1">
      <c r="B13" s="979" t="s">
        <v>885</v>
      </c>
      <c r="C13" s="980"/>
      <c r="D13" s="980"/>
      <c r="E13" s="980"/>
      <c r="F13" s="980"/>
      <c r="G13" s="980"/>
      <c r="H13" s="980"/>
      <c r="I13" s="980"/>
      <c r="J13" s="980"/>
      <c r="K13" s="980"/>
      <c r="L13" s="980"/>
      <c r="M13" s="980"/>
      <c r="N13" s="980"/>
      <c r="O13" s="980"/>
      <c r="P13" s="980"/>
      <c r="Q13" s="980"/>
      <c r="R13" s="980"/>
      <c r="S13" s="980"/>
      <c r="T13" s="980"/>
      <c r="U13" s="980"/>
      <c r="V13" s="980"/>
      <c r="W13" s="980"/>
      <c r="X13" s="980"/>
      <c r="Y13" s="980"/>
      <c r="Z13" s="980"/>
      <c r="AA13" s="980"/>
      <c r="AB13" s="980"/>
      <c r="AC13" s="980"/>
      <c r="AD13" s="980"/>
      <c r="AE13" s="980"/>
      <c r="AF13" s="980"/>
      <c r="AG13" s="980"/>
      <c r="AH13" s="980"/>
      <c r="AI13" s="980"/>
      <c r="AJ13" s="980"/>
      <c r="AK13" s="980"/>
      <c r="AL13" s="980"/>
      <c r="AM13" s="981"/>
    </row>
    <row r="14" spans="1:41" ht="31.5" customHeight="1" thickBot="1">
      <c r="B14" s="538"/>
      <c r="C14" s="539" t="s">
        <v>886</v>
      </c>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7"/>
    </row>
    <row r="15" spans="1:41" s="506" customFormat="1" ht="25.5" hidden="1" customHeight="1">
      <c r="A15" s="929"/>
      <c r="B15" s="930"/>
      <c r="C15" s="931"/>
      <c r="D15" s="932" t="s">
        <v>349</v>
      </c>
      <c r="E15" s="982" t="s">
        <v>1008</v>
      </c>
      <c r="F15" s="982"/>
      <c r="G15" s="982"/>
      <c r="H15" s="982"/>
      <c r="I15" s="982"/>
      <c r="J15" s="982"/>
      <c r="K15" s="982"/>
      <c r="L15" s="982"/>
      <c r="M15" s="982"/>
      <c r="N15" s="982"/>
      <c r="O15" s="982"/>
      <c r="P15" s="982"/>
      <c r="Q15" s="982"/>
      <c r="R15" s="982"/>
      <c r="S15" s="982"/>
      <c r="T15" s="982"/>
      <c r="U15" s="982"/>
      <c r="V15" s="982"/>
      <c r="W15" s="982"/>
      <c r="X15" s="982"/>
      <c r="Y15" s="982"/>
      <c r="Z15" s="982"/>
      <c r="AA15" s="982"/>
      <c r="AB15" s="982"/>
      <c r="AC15" s="982"/>
      <c r="AD15" s="982"/>
      <c r="AE15" s="982"/>
      <c r="AF15" s="982"/>
      <c r="AG15" s="982"/>
      <c r="AH15" s="982"/>
      <c r="AI15" s="982"/>
      <c r="AJ15" s="982"/>
      <c r="AK15" s="982"/>
      <c r="AL15" s="982"/>
      <c r="AM15" s="933"/>
      <c r="AO15" s="934"/>
    </row>
    <row r="16" spans="1:41" s="497" customFormat="1" ht="35.25" customHeight="1">
      <c r="A16" s="504"/>
      <c r="B16" s="523"/>
      <c r="C16" s="528"/>
      <c r="D16" s="535"/>
      <c r="E16" s="963" t="s">
        <v>887</v>
      </c>
      <c r="F16" s="963"/>
      <c r="G16" s="963"/>
      <c r="H16" s="963"/>
      <c r="I16" s="963"/>
      <c r="J16" s="963"/>
      <c r="K16" s="963"/>
      <c r="L16" s="963"/>
      <c r="M16" s="963"/>
      <c r="N16" s="963"/>
      <c r="O16" s="963"/>
      <c r="P16" s="963"/>
      <c r="Q16" s="963"/>
      <c r="R16" s="963"/>
      <c r="S16" s="963"/>
      <c r="T16" s="963"/>
      <c r="U16" s="963"/>
      <c r="V16" s="963"/>
      <c r="W16" s="963"/>
      <c r="X16" s="963"/>
      <c r="Y16" s="963"/>
      <c r="Z16" s="963"/>
      <c r="AA16" s="963"/>
      <c r="AB16" s="963"/>
      <c r="AC16" s="963"/>
      <c r="AD16" s="963"/>
      <c r="AE16" s="963"/>
      <c r="AF16" s="963"/>
      <c r="AG16" s="963"/>
      <c r="AH16" s="963"/>
      <c r="AI16" s="963"/>
      <c r="AJ16" s="963"/>
      <c r="AK16" s="963"/>
      <c r="AL16" s="963"/>
      <c r="AM16" s="513"/>
      <c r="AO16" s="505"/>
    </row>
    <row r="17" spans="1:41" s="497" customFormat="1" ht="19.5" customHeight="1">
      <c r="A17" s="504"/>
      <c r="B17" s="523"/>
      <c r="C17" s="528"/>
      <c r="D17" s="530"/>
      <c r="E17" s="530" t="s">
        <v>908</v>
      </c>
      <c r="F17" s="528" t="s">
        <v>888</v>
      </c>
      <c r="G17" s="528"/>
      <c r="H17" s="530"/>
      <c r="I17" s="530"/>
      <c r="J17" s="530"/>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0"/>
      <c r="AH17" s="530"/>
      <c r="AI17" s="530"/>
      <c r="AJ17" s="530"/>
      <c r="AK17" s="530"/>
      <c r="AL17" s="530"/>
      <c r="AM17" s="531"/>
      <c r="AO17" s="505"/>
    </row>
    <row r="18" spans="1:41" s="497" customFormat="1" ht="33" customHeight="1">
      <c r="A18" s="504"/>
      <c r="B18" s="523"/>
      <c r="C18" s="530"/>
      <c r="D18" s="530"/>
      <c r="E18" s="530" t="s">
        <v>909</v>
      </c>
      <c r="F18" s="964" t="s">
        <v>955</v>
      </c>
      <c r="G18" s="964"/>
      <c r="H18" s="964"/>
      <c r="I18" s="964"/>
      <c r="J18" s="964"/>
      <c r="K18" s="964"/>
      <c r="L18" s="964"/>
      <c r="M18" s="964"/>
      <c r="N18" s="964"/>
      <c r="O18" s="964"/>
      <c r="P18" s="964"/>
      <c r="Q18" s="964"/>
      <c r="R18" s="964"/>
      <c r="S18" s="964"/>
      <c r="T18" s="964"/>
      <c r="U18" s="964"/>
      <c r="V18" s="964"/>
      <c r="W18" s="964"/>
      <c r="X18" s="964"/>
      <c r="Y18" s="964"/>
      <c r="Z18" s="964"/>
      <c r="AA18" s="964"/>
      <c r="AB18" s="964"/>
      <c r="AC18" s="964"/>
      <c r="AD18" s="964"/>
      <c r="AE18" s="964"/>
      <c r="AF18" s="964"/>
      <c r="AG18" s="964"/>
      <c r="AH18" s="964"/>
      <c r="AI18" s="964"/>
      <c r="AJ18" s="964"/>
      <c r="AK18" s="964"/>
      <c r="AL18" s="964"/>
      <c r="AM18" s="513"/>
    </row>
    <row r="19" spans="1:41" s="497" customFormat="1" ht="19.5" customHeight="1">
      <c r="A19" s="504"/>
      <c r="B19" s="523"/>
      <c r="C19" s="528"/>
      <c r="D19" s="530"/>
      <c r="E19" s="530" t="s">
        <v>910</v>
      </c>
      <c r="F19" s="528" t="s">
        <v>956</v>
      </c>
      <c r="G19" s="528"/>
      <c r="H19" s="530"/>
      <c r="I19" s="530"/>
      <c r="J19" s="530"/>
      <c r="K19" s="530"/>
      <c r="L19" s="530"/>
      <c r="M19" s="530"/>
      <c r="N19" s="530"/>
      <c r="O19" s="530"/>
      <c r="P19" s="530"/>
      <c r="Q19" s="530"/>
      <c r="R19" s="530"/>
      <c r="S19" s="530"/>
      <c r="T19" s="530"/>
      <c r="U19" s="530"/>
      <c r="V19" s="530"/>
      <c r="W19" s="530"/>
      <c r="X19" s="530"/>
      <c r="Y19" s="530"/>
      <c r="Z19" s="530"/>
      <c r="AA19" s="530"/>
      <c r="AB19" s="530"/>
      <c r="AC19" s="530"/>
      <c r="AD19" s="530"/>
      <c r="AE19" s="530"/>
      <c r="AF19" s="530"/>
      <c r="AG19" s="530"/>
      <c r="AH19" s="530"/>
      <c r="AI19" s="530"/>
      <c r="AJ19" s="530"/>
      <c r="AK19" s="530"/>
      <c r="AL19" s="530"/>
      <c r="AM19" s="531"/>
      <c r="AO19" s="505"/>
    </row>
    <row r="20" spans="1:41" s="497" customFormat="1">
      <c r="A20" s="504"/>
      <c r="B20" s="523"/>
      <c r="C20" s="530"/>
      <c r="D20" s="530"/>
      <c r="E20" s="530"/>
      <c r="F20" s="530" t="s">
        <v>889</v>
      </c>
      <c r="G20" s="528" t="s">
        <v>892</v>
      </c>
      <c r="H20" s="528"/>
      <c r="I20" s="530"/>
      <c r="J20" s="530"/>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530"/>
      <c r="AK20" s="530"/>
      <c r="AL20" s="530"/>
      <c r="AM20" s="513"/>
      <c r="AO20" s="505"/>
    </row>
    <row r="21" spans="1:41" s="497" customFormat="1">
      <c r="A21" s="504"/>
      <c r="B21" s="523"/>
      <c r="C21" s="530"/>
      <c r="D21" s="530"/>
      <c r="E21" s="530"/>
      <c r="F21" s="530" t="s">
        <v>890</v>
      </c>
      <c r="G21" s="528" t="s">
        <v>894</v>
      </c>
      <c r="H21" s="528"/>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13"/>
      <c r="AO21" s="505"/>
    </row>
    <row r="22" spans="1:41" s="497" customFormat="1">
      <c r="A22" s="504"/>
      <c r="B22" s="523"/>
      <c r="C22" s="530"/>
      <c r="D22" s="530"/>
      <c r="E22" s="530"/>
      <c r="F22" s="530" t="s">
        <v>891</v>
      </c>
      <c r="G22" s="528" t="s">
        <v>893</v>
      </c>
      <c r="H22" s="528"/>
      <c r="I22" s="530"/>
      <c r="J22" s="530"/>
      <c r="K22" s="530"/>
      <c r="L22" s="530"/>
      <c r="M22" s="530"/>
      <c r="N22" s="530"/>
      <c r="O22" s="530"/>
      <c r="P22" s="530"/>
      <c r="Q22" s="530"/>
      <c r="R22" s="530"/>
      <c r="S22" s="530"/>
      <c r="T22" s="530"/>
      <c r="U22" s="530"/>
      <c r="V22" s="530"/>
      <c r="W22" s="530"/>
      <c r="X22" s="530"/>
      <c r="Y22" s="530"/>
      <c r="Z22" s="530"/>
      <c r="AA22" s="530"/>
      <c r="AB22" s="530"/>
      <c r="AC22" s="530"/>
      <c r="AD22" s="530"/>
      <c r="AE22" s="530"/>
      <c r="AF22" s="530"/>
      <c r="AG22" s="530"/>
      <c r="AH22" s="530"/>
      <c r="AI22" s="530"/>
      <c r="AJ22" s="530"/>
      <c r="AK22" s="530"/>
      <c r="AL22" s="530"/>
      <c r="AM22" s="514"/>
      <c r="AO22" s="505"/>
    </row>
    <row r="23" spans="1:41" s="497" customFormat="1" ht="27.75" customHeight="1">
      <c r="A23" s="504"/>
      <c r="B23" s="523"/>
      <c r="C23" s="530"/>
      <c r="D23" s="530"/>
      <c r="E23" s="530"/>
      <c r="F23" s="530"/>
      <c r="G23" s="532" t="s">
        <v>866</v>
      </c>
      <c r="H23" s="963" t="s">
        <v>895</v>
      </c>
      <c r="I23" s="963"/>
      <c r="J23" s="963"/>
      <c r="K23" s="963"/>
      <c r="L23" s="963"/>
      <c r="M23" s="963"/>
      <c r="N23" s="963"/>
      <c r="O23" s="963"/>
      <c r="P23" s="963"/>
      <c r="Q23" s="963"/>
      <c r="R23" s="963"/>
      <c r="S23" s="963"/>
      <c r="T23" s="963"/>
      <c r="U23" s="963"/>
      <c r="V23" s="963"/>
      <c r="W23" s="963"/>
      <c r="X23" s="963"/>
      <c r="Y23" s="963"/>
      <c r="Z23" s="963"/>
      <c r="AA23" s="963"/>
      <c r="AB23" s="963"/>
      <c r="AC23" s="963"/>
      <c r="AD23" s="963"/>
      <c r="AE23" s="963"/>
      <c r="AF23" s="963"/>
      <c r="AG23" s="963"/>
      <c r="AH23" s="963"/>
      <c r="AI23" s="963"/>
      <c r="AJ23" s="963"/>
      <c r="AK23" s="963"/>
      <c r="AL23" s="963"/>
      <c r="AM23" s="513"/>
      <c r="AO23" s="505"/>
    </row>
    <row r="24" spans="1:41" s="497" customFormat="1" ht="18" customHeight="1">
      <c r="A24" s="504"/>
      <c r="B24" s="523"/>
      <c r="C24" s="530"/>
      <c r="D24" s="530"/>
      <c r="E24" s="530"/>
      <c r="F24" s="530"/>
      <c r="G24" s="532" t="s">
        <v>866</v>
      </c>
      <c r="H24" s="963" t="s">
        <v>918</v>
      </c>
      <c r="I24" s="963"/>
      <c r="J24" s="963"/>
      <c r="K24" s="963"/>
      <c r="L24" s="963"/>
      <c r="M24" s="963"/>
      <c r="N24" s="963"/>
      <c r="O24" s="963"/>
      <c r="P24" s="963"/>
      <c r="Q24" s="963"/>
      <c r="R24" s="963"/>
      <c r="S24" s="963"/>
      <c r="T24" s="963"/>
      <c r="U24" s="963"/>
      <c r="V24" s="963"/>
      <c r="W24" s="963"/>
      <c r="X24" s="963"/>
      <c r="Y24" s="963"/>
      <c r="Z24" s="963"/>
      <c r="AA24" s="963"/>
      <c r="AB24" s="963"/>
      <c r="AC24" s="963"/>
      <c r="AD24" s="963"/>
      <c r="AE24" s="963"/>
      <c r="AF24" s="963"/>
      <c r="AG24" s="963"/>
      <c r="AH24" s="963"/>
      <c r="AI24" s="963"/>
      <c r="AJ24" s="963"/>
      <c r="AK24" s="963"/>
      <c r="AL24" s="963"/>
      <c r="AM24" s="513"/>
      <c r="AN24" s="506"/>
      <c r="AO24" s="507"/>
    </row>
    <row r="25" spans="1:41" s="497" customFormat="1" ht="16.5" customHeight="1">
      <c r="A25" s="504"/>
      <c r="B25" s="523"/>
      <c r="C25" s="530"/>
      <c r="D25" s="530"/>
      <c r="E25" s="530"/>
      <c r="F25" s="530" t="s">
        <v>896</v>
      </c>
      <c r="G25" s="528" t="s">
        <v>899</v>
      </c>
      <c r="H25" s="530"/>
      <c r="I25" s="530"/>
      <c r="J25" s="530"/>
      <c r="K25" s="530"/>
      <c r="L25" s="530"/>
      <c r="M25" s="530"/>
      <c r="N25" s="530"/>
      <c r="O25" s="530"/>
      <c r="P25" s="530"/>
      <c r="Q25" s="530"/>
      <c r="R25" s="530"/>
      <c r="S25" s="530"/>
      <c r="T25" s="530"/>
      <c r="U25" s="530"/>
      <c r="V25" s="530"/>
      <c r="W25" s="530"/>
      <c r="X25" s="530"/>
      <c r="Y25" s="530"/>
      <c r="Z25" s="530"/>
      <c r="AA25" s="530"/>
      <c r="AB25" s="530"/>
      <c r="AC25" s="530"/>
      <c r="AD25" s="530"/>
      <c r="AE25" s="530"/>
      <c r="AF25" s="530"/>
      <c r="AG25" s="530"/>
      <c r="AH25" s="530"/>
      <c r="AI25" s="530"/>
      <c r="AJ25" s="530"/>
      <c r="AK25" s="530"/>
      <c r="AL25" s="530"/>
      <c r="AM25" s="514"/>
      <c r="AO25" s="505"/>
    </row>
    <row r="26" spans="1:41" s="497" customFormat="1">
      <c r="A26" s="504"/>
      <c r="B26" s="523"/>
      <c r="C26" s="530"/>
      <c r="D26" s="530"/>
      <c r="E26" s="530"/>
      <c r="F26" s="530" t="s">
        <v>897</v>
      </c>
      <c r="G26" s="528" t="s">
        <v>900</v>
      </c>
      <c r="H26" s="530"/>
      <c r="I26" s="530"/>
      <c r="J26" s="530"/>
      <c r="K26" s="530"/>
      <c r="L26" s="530"/>
      <c r="M26" s="530"/>
      <c r="N26" s="530"/>
      <c r="O26" s="530"/>
      <c r="P26" s="530"/>
      <c r="Q26" s="530"/>
      <c r="R26" s="530"/>
      <c r="S26" s="530"/>
      <c r="T26" s="530"/>
      <c r="U26" s="530"/>
      <c r="V26" s="530"/>
      <c r="W26" s="530"/>
      <c r="X26" s="530"/>
      <c r="Y26" s="530"/>
      <c r="Z26" s="530"/>
      <c r="AA26" s="530"/>
      <c r="AB26" s="530"/>
      <c r="AC26" s="530"/>
      <c r="AD26" s="530"/>
      <c r="AE26" s="530"/>
      <c r="AF26" s="530"/>
      <c r="AG26" s="530"/>
      <c r="AH26" s="530"/>
      <c r="AI26" s="530"/>
      <c r="AJ26" s="530"/>
      <c r="AK26" s="530"/>
      <c r="AL26" s="530"/>
      <c r="AM26" s="513"/>
      <c r="AO26" s="505"/>
    </row>
    <row r="27" spans="1:41" s="497" customFormat="1">
      <c r="A27" s="504"/>
      <c r="B27" s="523"/>
      <c r="C27" s="530"/>
      <c r="D27" s="530"/>
      <c r="E27" s="530"/>
      <c r="F27" s="530" t="s">
        <v>898</v>
      </c>
      <c r="G27" s="528" t="s">
        <v>901</v>
      </c>
      <c r="H27" s="530"/>
      <c r="I27" s="530"/>
      <c r="J27" s="530"/>
      <c r="K27" s="530"/>
      <c r="L27" s="530"/>
      <c r="M27" s="530"/>
      <c r="N27" s="530"/>
      <c r="O27" s="530"/>
      <c r="P27" s="530"/>
      <c r="Q27" s="530"/>
      <c r="R27" s="530"/>
      <c r="S27" s="530"/>
      <c r="T27" s="530"/>
      <c r="U27" s="530"/>
      <c r="V27" s="530"/>
      <c r="W27" s="530"/>
      <c r="X27" s="530"/>
      <c r="Y27" s="530"/>
      <c r="Z27" s="530"/>
      <c r="AA27" s="530"/>
      <c r="AB27" s="530"/>
      <c r="AC27" s="530"/>
      <c r="AD27" s="530"/>
      <c r="AE27" s="530"/>
      <c r="AF27" s="530"/>
      <c r="AG27" s="530"/>
      <c r="AH27" s="530"/>
      <c r="AI27" s="530"/>
      <c r="AJ27" s="530"/>
      <c r="AK27" s="530"/>
      <c r="AL27" s="530"/>
      <c r="AM27" s="513"/>
      <c r="AO27" s="507"/>
    </row>
    <row r="28" spans="1:41" s="497" customFormat="1" ht="16.5" customHeight="1">
      <c r="A28" s="504"/>
      <c r="B28" s="523"/>
      <c r="C28" s="530"/>
      <c r="D28" s="530"/>
      <c r="E28" s="530"/>
      <c r="F28" s="530"/>
      <c r="G28" s="532" t="s">
        <v>866</v>
      </c>
      <c r="H28" s="528" t="s">
        <v>902</v>
      </c>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0"/>
      <c r="AJ28" s="530"/>
      <c r="AK28" s="530"/>
      <c r="AL28" s="530"/>
      <c r="AM28" s="514"/>
      <c r="AO28" s="505"/>
    </row>
    <row r="29" spans="1:41" s="497" customFormat="1" ht="18" customHeight="1">
      <c r="A29" s="504"/>
      <c r="B29" s="523"/>
      <c r="C29" s="530"/>
      <c r="D29" s="530"/>
      <c r="E29" s="530"/>
      <c r="F29" s="530"/>
      <c r="G29" s="532" t="s">
        <v>866</v>
      </c>
      <c r="H29" s="528" t="s">
        <v>993</v>
      </c>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0"/>
      <c r="AL29" s="530"/>
      <c r="AM29" s="513"/>
      <c r="AO29" s="507"/>
    </row>
    <row r="30" spans="1:41" s="497" customFormat="1" ht="18" customHeight="1">
      <c r="A30" s="504"/>
      <c r="B30" s="523"/>
      <c r="C30" s="530"/>
      <c r="D30" s="530"/>
      <c r="E30" s="530"/>
      <c r="F30" s="530"/>
      <c r="G30" s="532" t="s">
        <v>866</v>
      </c>
      <c r="H30" s="528" t="s">
        <v>917</v>
      </c>
      <c r="I30" s="530"/>
      <c r="J30" s="530"/>
      <c r="K30" s="530"/>
      <c r="L30" s="530"/>
      <c r="M30" s="530"/>
      <c r="N30" s="53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530"/>
      <c r="AL30" s="530"/>
      <c r="AM30" s="513"/>
      <c r="AO30" s="507"/>
    </row>
    <row r="31" spans="1:41" s="497" customFormat="1" ht="16.5" customHeight="1">
      <c r="A31" s="504"/>
      <c r="B31" s="523"/>
      <c r="C31" s="530"/>
      <c r="D31" s="530"/>
      <c r="E31" s="530"/>
      <c r="F31" s="530" t="s">
        <v>903</v>
      </c>
      <c r="G31" s="528" t="s">
        <v>904</v>
      </c>
      <c r="H31" s="530"/>
      <c r="I31" s="530"/>
      <c r="J31" s="530"/>
      <c r="K31" s="530"/>
      <c r="L31" s="530"/>
      <c r="M31" s="530"/>
      <c r="N31" s="530"/>
      <c r="O31" s="530"/>
      <c r="P31" s="530"/>
      <c r="Q31" s="530"/>
      <c r="R31" s="530"/>
      <c r="S31" s="530"/>
      <c r="T31" s="530"/>
      <c r="U31" s="530"/>
      <c r="V31" s="530"/>
      <c r="W31" s="530"/>
      <c r="X31" s="530"/>
      <c r="Y31" s="530"/>
      <c r="Z31" s="530"/>
      <c r="AA31" s="530"/>
      <c r="AB31" s="530"/>
      <c r="AC31" s="530"/>
      <c r="AD31" s="530"/>
      <c r="AE31" s="530"/>
      <c r="AF31" s="530"/>
      <c r="AG31" s="530"/>
      <c r="AH31" s="530"/>
      <c r="AI31" s="530"/>
      <c r="AJ31" s="530"/>
      <c r="AK31" s="530"/>
      <c r="AL31" s="530"/>
      <c r="AM31" s="514"/>
      <c r="AO31" s="505"/>
    </row>
    <row r="32" spans="1:41" s="497" customFormat="1" ht="16.5" customHeight="1">
      <c r="A32" s="504"/>
      <c r="B32" s="523"/>
      <c r="C32" s="530"/>
      <c r="D32" s="530"/>
      <c r="E32" s="530" t="s">
        <v>911</v>
      </c>
      <c r="F32" s="528" t="s">
        <v>905</v>
      </c>
      <c r="G32" s="530"/>
      <c r="H32" s="530"/>
      <c r="I32" s="530"/>
      <c r="J32" s="530"/>
      <c r="K32" s="530"/>
      <c r="L32" s="530"/>
      <c r="M32" s="530"/>
      <c r="N32" s="530"/>
      <c r="O32" s="530"/>
      <c r="P32" s="530"/>
      <c r="Q32" s="530"/>
      <c r="R32" s="530"/>
      <c r="S32" s="530"/>
      <c r="T32" s="530"/>
      <c r="U32" s="530"/>
      <c r="V32" s="530"/>
      <c r="W32" s="530"/>
      <c r="X32" s="530"/>
      <c r="Y32" s="530"/>
      <c r="Z32" s="530"/>
      <c r="AA32" s="530"/>
      <c r="AB32" s="530"/>
      <c r="AC32" s="530"/>
      <c r="AD32" s="530"/>
      <c r="AE32" s="530"/>
      <c r="AF32" s="530"/>
      <c r="AG32" s="530"/>
      <c r="AH32" s="530"/>
      <c r="AI32" s="530"/>
      <c r="AJ32" s="530"/>
      <c r="AK32" s="530"/>
      <c r="AL32" s="530"/>
      <c r="AM32" s="513"/>
    </row>
    <row r="33" spans="1:41" s="497" customFormat="1" ht="18" customHeight="1">
      <c r="A33" s="504"/>
      <c r="B33" s="523"/>
      <c r="C33" s="530"/>
      <c r="D33" s="530"/>
      <c r="E33" s="530"/>
      <c r="F33" s="530" t="s">
        <v>889</v>
      </c>
      <c r="G33" s="528" t="s">
        <v>906</v>
      </c>
      <c r="H33" s="530"/>
      <c r="I33" s="530"/>
      <c r="J33" s="530"/>
      <c r="K33" s="530"/>
      <c r="L33" s="530"/>
      <c r="M33" s="530"/>
      <c r="N33" s="530"/>
      <c r="O33" s="530"/>
      <c r="P33" s="530"/>
      <c r="Q33" s="530"/>
      <c r="R33" s="530"/>
      <c r="S33" s="530"/>
      <c r="T33" s="530"/>
      <c r="U33" s="530"/>
      <c r="V33" s="530"/>
      <c r="W33" s="530"/>
      <c r="X33" s="530"/>
      <c r="Y33" s="530"/>
      <c r="Z33" s="530"/>
      <c r="AA33" s="530"/>
      <c r="AB33" s="530"/>
      <c r="AC33" s="530"/>
      <c r="AD33" s="530"/>
      <c r="AE33" s="530"/>
      <c r="AF33" s="530"/>
      <c r="AG33" s="530"/>
      <c r="AH33" s="530"/>
      <c r="AI33" s="530"/>
      <c r="AJ33" s="530"/>
      <c r="AK33" s="530"/>
      <c r="AL33" s="530"/>
      <c r="AM33" s="513"/>
    </row>
    <row r="34" spans="1:41" s="497" customFormat="1" ht="25.5">
      <c r="A34" s="504"/>
      <c r="B34" s="523"/>
      <c r="C34" s="530"/>
      <c r="D34" s="530"/>
      <c r="E34" s="530" t="s">
        <v>915</v>
      </c>
      <c r="F34" s="528" t="s">
        <v>916</v>
      </c>
      <c r="G34" s="528"/>
      <c r="H34" s="530"/>
      <c r="I34" s="530"/>
      <c r="J34" s="530"/>
      <c r="K34" s="530"/>
      <c r="L34" s="530"/>
      <c r="M34" s="530"/>
      <c r="N34" s="530"/>
      <c r="O34" s="530"/>
      <c r="P34" s="530"/>
      <c r="Q34" s="530"/>
      <c r="R34" s="530"/>
      <c r="S34" s="530"/>
      <c r="T34" s="530"/>
      <c r="U34" s="530"/>
      <c r="V34" s="530"/>
      <c r="W34" s="530"/>
      <c r="X34" s="530"/>
      <c r="Y34" s="530"/>
      <c r="Z34" s="530"/>
      <c r="AA34" s="530"/>
      <c r="AB34" s="530"/>
      <c r="AC34" s="530"/>
      <c r="AD34" s="530"/>
      <c r="AE34" s="530"/>
      <c r="AF34" s="530"/>
      <c r="AG34" s="530"/>
      <c r="AH34" s="530"/>
      <c r="AI34" s="530"/>
      <c r="AJ34" s="530"/>
      <c r="AK34" s="530"/>
      <c r="AL34" s="530"/>
      <c r="AM34" s="513"/>
    </row>
    <row r="35" spans="1:41" s="497" customFormat="1" ht="35.25" customHeight="1">
      <c r="A35" s="504"/>
      <c r="B35" s="523"/>
      <c r="C35" s="964" t="s">
        <v>957</v>
      </c>
      <c r="D35" s="964"/>
      <c r="E35" s="964"/>
      <c r="F35" s="964"/>
      <c r="G35" s="964"/>
      <c r="H35" s="964"/>
      <c r="I35" s="964"/>
      <c r="J35" s="964"/>
      <c r="K35" s="964"/>
      <c r="L35" s="964"/>
      <c r="M35" s="964"/>
      <c r="N35" s="964"/>
      <c r="O35" s="964"/>
      <c r="P35" s="964"/>
      <c r="Q35" s="964"/>
      <c r="R35" s="964"/>
      <c r="S35" s="964"/>
      <c r="T35" s="964"/>
      <c r="U35" s="964"/>
      <c r="V35" s="964"/>
      <c r="W35" s="964"/>
      <c r="X35" s="964"/>
      <c r="Y35" s="964"/>
      <c r="Z35" s="964"/>
      <c r="AA35" s="964"/>
      <c r="AB35" s="964"/>
      <c r="AC35" s="964"/>
      <c r="AD35" s="964"/>
      <c r="AE35" s="964"/>
      <c r="AF35" s="964"/>
      <c r="AG35" s="964"/>
      <c r="AH35" s="964"/>
      <c r="AI35" s="964"/>
      <c r="AJ35" s="964"/>
      <c r="AK35" s="964"/>
      <c r="AL35" s="964"/>
      <c r="AM35" s="513"/>
    </row>
    <row r="36" spans="1:41" s="497" customFormat="1" ht="30" customHeight="1" thickBot="1">
      <c r="A36" s="504"/>
      <c r="B36" s="523"/>
      <c r="C36" s="964" t="s">
        <v>958</v>
      </c>
      <c r="D36" s="964"/>
      <c r="E36" s="964"/>
      <c r="F36" s="964"/>
      <c r="G36" s="964"/>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513"/>
      <c r="AO36" s="507"/>
    </row>
    <row r="37" spans="1:41" s="497" customFormat="1" ht="31.5" customHeight="1" thickBot="1">
      <c r="A37" s="504"/>
      <c r="B37" s="538"/>
      <c r="C37" s="540" t="s">
        <v>919</v>
      </c>
      <c r="D37" s="541"/>
      <c r="E37" s="541"/>
      <c r="F37" s="541"/>
      <c r="G37" s="541"/>
      <c r="H37" s="541"/>
      <c r="I37" s="541"/>
      <c r="J37" s="541"/>
      <c r="K37" s="541"/>
      <c r="L37" s="541"/>
      <c r="M37" s="541"/>
      <c r="N37" s="541"/>
      <c r="O37" s="541"/>
      <c r="P37" s="541"/>
      <c r="Q37" s="541"/>
      <c r="R37" s="541"/>
      <c r="S37" s="541"/>
      <c r="T37" s="541"/>
      <c r="U37" s="541"/>
      <c r="V37" s="541"/>
      <c r="W37" s="541"/>
      <c r="X37" s="541"/>
      <c r="Y37" s="541"/>
      <c r="Z37" s="541"/>
      <c r="AA37" s="541"/>
      <c r="AB37" s="541"/>
      <c r="AC37" s="541"/>
      <c r="AD37" s="541"/>
      <c r="AE37" s="541"/>
      <c r="AF37" s="541"/>
      <c r="AG37" s="541"/>
      <c r="AH37" s="541"/>
      <c r="AI37" s="541"/>
      <c r="AJ37" s="541"/>
      <c r="AK37" s="541"/>
      <c r="AL37" s="541"/>
      <c r="AM37" s="542"/>
    </row>
    <row r="38" spans="1:41" s="497" customFormat="1" ht="47.25" customHeight="1">
      <c r="A38" s="504"/>
      <c r="B38" s="523"/>
      <c r="C38" s="533"/>
      <c r="D38" s="671" t="s">
        <v>349</v>
      </c>
      <c r="E38" s="964" t="s">
        <v>907</v>
      </c>
      <c r="F38" s="964"/>
      <c r="G38" s="964"/>
      <c r="H38" s="964"/>
      <c r="I38" s="964"/>
      <c r="J38" s="964"/>
      <c r="K38" s="964"/>
      <c r="L38" s="964"/>
      <c r="M38" s="964"/>
      <c r="N38" s="964"/>
      <c r="O38" s="964"/>
      <c r="P38" s="964"/>
      <c r="Q38" s="964"/>
      <c r="R38" s="964"/>
      <c r="S38" s="964"/>
      <c r="T38" s="964"/>
      <c r="U38" s="964"/>
      <c r="V38" s="964"/>
      <c r="W38" s="964"/>
      <c r="X38" s="964"/>
      <c r="Y38" s="964"/>
      <c r="Z38" s="964"/>
      <c r="AA38" s="964"/>
      <c r="AB38" s="964"/>
      <c r="AC38" s="964"/>
      <c r="AD38" s="964"/>
      <c r="AE38" s="964"/>
      <c r="AF38" s="964"/>
      <c r="AG38" s="964"/>
      <c r="AH38" s="964"/>
      <c r="AI38" s="964"/>
      <c r="AJ38" s="964"/>
      <c r="AK38" s="964"/>
      <c r="AL38" s="964"/>
      <c r="AM38" s="513"/>
      <c r="AN38" s="506"/>
    </row>
    <row r="39" spans="1:41" s="497" customFormat="1" ht="31.5" customHeight="1">
      <c r="A39" s="504"/>
      <c r="B39" s="523"/>
      <c r="C39" s="530"/>
      <c r="D39" s="530"/>
      <c r="E39" s="530" t="s">
        <v>908</v>
      </c>
      <c r="F39" s="963" t="s">
        <v>912</v>
      </c>
      <c r="G39" s="963"/>
      <c r="H39" s="963"/>
      <c r="I39" s="963"/>
      <c r="J39" s="963"/>
      <c r="K39" s="963"/>
      <c r="L39" s="963"/>
      <c r="M39" s="963"/>
      <c r="N39" s="963"/>
      <c r="O39" s="963"/>
      <c r="P39" s="963"/>
      <c r="Q39" s="963"/>
      <c r="R39" s="963"/>
      <c r="S39" s="963"/>
      <c r="T39" s="963"/>
      <c r="U39" s="963"/>
      <c r="V39" s="963"/>
      <c r="W39" s="963"/>
      <c r="X39" s="963"/>
      <c r="Y39" s="963"/>
      <c r="Z39" s="963"/>
      <c r="AA39" s="963"/>
      <c r="AB39" s="963"/>
      <c r="AC39" s="963"/>
      <c r="AD39" s="963"/>
      <c r="AE39" s="963"/>
      <c r="AF39" s="963"/>
      <c r="AG39" s="963"/>
      <c r="AH39" s="963"/>
      <c r="AI39" s="963"/>
      <c r="AJ39" s="963"/>
      <c r="AK39" s="963"/>
      <c r="AL39" s="963"/>
      <c r="AM39" s="513"/>
      <c r="AN39" s="506"/>
    </row>
    <row r="40" spans="1:41" s="497" customFormat="1" ht="31.5" customHeight="1">
      <c r="A40" s="504"/>
      <c r="B40" s="523"/>
      <c r="C40" s="530"/>
      <c r="D40" s="530"/>
      <c r="E40" s="530" t="s">
        <v>909</v>
      </c>
      <c r="F40" s="963" t="s">
        <v>914</v>
      </c>
      <c r="G40" s="963"/>
      <c r="H40" s="963"/>
      <c r="I40" s="963"/>
      <c r="J40" s="963"/>
      <c r="K40" s="963"/>
      <c r="L40" s="963"/>
      <c r="M40" s="963"/>
      <c r="N40" s="963"/>
      <c r="O40" s="963"/>
      <c r="P40" s="963"/>
      <c r="Q40" s="963"/>
      <c r="R40" s="963"/>
      <c r="S40" s="963"/>
      <c r="T40" s="963"/>
      <c r="U40" s="963"/>
      <c r="V40" s="963"/>
      <c r="W40" s="963"/>
      <c r="X40" s="963"/>
      <c r="Y40" s="963"/>
      <c r="Z40" s="963"/>
      <c r="AA40" s="963"/>
      <c r="AB40" s="963"/>
      <c r="AC40" s="963"/>
      <c r="AD40" s="963"/>
      <c r="AE40" s="963"/>
      <c r="AF40" s="963"/>
      <c r="AG40" s="963"/>
      <c r="AH40" s="963"/>
      <c r="AI40" s="963"/>
      <c r="AJ40" s="963"/>
      <c r="AK40" s="963"/>
      <c r="AL40" s="963"/>
      <c r="AM40" s="513"/>
    </row>
    <row r="41" spans="1:41" s="497" customFormat="1" ht="24" customHeight="1">
      <c r="A41" s="504"/>
      <c r="B41" s="523"/>
      <c r="C41" s="530"/>
      <c r="D41" s="530"/>
      <c r="E41" s="530" t="s">
        <v>910</v>
      </c>
      <c r="F41" s="963" t="s">
        <v>913</v>
      </c>
      <c r="G41" s="963"/>
      <c r="H41" s="963"/>
      <c r="I41" s="963"/>
      <c r="J41" s="963"/>
      <c r="K41" s="963"/>
      <c r="L41" s="963"/>
      <c r="M41" s="963"/>
      <c r="N41" s="963"/>
      <c r="O41" s="963"/>
      <c r="P41" s="963"/>
      <c r="Q41" s="963"/>
      <c r="R41" s="963"/>
      <c r="S41" s="963"/>
      <c r="T41" s="963"/>
      <c r="U41" s="963"/>
      <c r="V41" s="963"/>
      <c r="W41" s="963"/>
      <c r="X41" s="963"/>
      <c r="Y41" s="963"/>
      <c r="Z41" s="963"/>
      <c r="AA41" s="963"/>
      <c r="AB41" s="963"/>
      <c r="AC41" s="963"/>
      <c r="AD41" s="963"/>
      <c r="AE41" s="963"/>
      <c r="AF41" s="963"/>
      <c r="AG41" s="963"/>
      <c r="AH41" s="963"/>
      <c r="AI41" s="963"/>
      <c r="AJ41" s="963"/>
      <c r="AK41" s="963"/>
      <c r="AL41" s="963"/>
      <c r="AM41" s="513"/>
    </row>
    <row r="42" spans="1:41" s="497" customFormat="1" ht="31.5" customHeight="1">
      <c r="A42" s="504"/>
      <c r="B42" s="523"/>
      <c r="C42" s="543" t="s">
        <v>994</v>
      </c>
      <c r="D42" s="544"/>
      <c r="E42" s="544"/>
      <c r="F42" s="544"/>
      <c r="G42" s="544"/>
      <c r="H42" s="544"/>
      <c r="I42" s="544"/>
      <c r="J42" s="544"/>
      <c r="K42" s="544"/>
      <c r="L42" s="544"/>
      <c r="M42" s="544"/>
      <c r="N42" s="544"/>
      <c r="O42" s="544"/>
      <c r="P42" s="544"/>
      <c r="Q42" s="544"/>
      <c r="R42" s="544"/>
      <c r="S42" s="544"/>
      <c r="T42" s="544"/>
      <c r="U42" s="544"/>
      <c r="V42" s="544"/>
      <c r="W42" s="544"/>
      <c r="X42" s="544"/>
      <c r="Y42" s="544"/>
      <c r="Z42" s="544"/>
      <c r="AA42" s="544"/>
      <c r="AB42" s="544"/>
      <c r="AC42" s="544"/>
      <c r="AD42" s="544"/>
      <c r="AE42" s="544"/>
      <c r="AF42" s="544"/>
      <c r="AG42" s="544"/>
      <c r="AH42" s="544"/>
      <c r="AI42" s="544"/>
      <c r="AJ42" s="544"/>
      <c r="AK42" s="544"/>
      <c r="AL42" s="544"/>
      <c r="AM42" s="513"/>
    </row>
    <row r="43" spans="1:41" s="497" customFormat="1" ht="24" customHeight="1">
      <c r="A43" s="504"/>
      <c r="B43" s="523"/>
      <c r="C43" s="545"/>
      <c r="D43" s="547" t="s">
        <v>349</v>
      </c>
      <c r="E43" s="966" t="s">
        <v>996</v>
      </c>
      <c r="F43" s="966"/>
      <c r="G43" s="966"/>
      <c r="H43" s="966"/>
      <c r="I43" s="966"/>
      <c r="J43" s="966"/>
      <c r="K43" s="966"/>
      <c r="L43" s="966"/>
      <c r="M43" s="966"/>
      <c r="N43" s="966"/>
      <c r="O43" s="966"/>
      <c r="P43" s="966"/>
      <c r="Q43" s="966"/>
      <c r="R43" s="966"/>
      <c r="S43" s="966"/>
      <c r="T43" s="966"/>
      <c r="U43" s="966"/>
      <c r="V43" s="966"/>
      <c r="W43" s="966"/>
      <c r="X43" s="966"/>
      <c r="Y43" s="966"/>
      <c r="Z43" s="966"/>
      <c r="AA43" s="966"/>
      <c r="AB43" s="966"/>
      <c r="AC43" s="966"/>
      <c r="AD43" s="966"/>
      <c r="AE43" s="966"/>
      <c r="AF43" s="966"/>
      <c r="AG43" s="966"/>
      <c r="AH43" s="966"/>
      <c r="AI43" s="966"/>
      <c r="AJ43" s="966"/>
      <c r="AK43" s="966"/>
      <c r="AL43" s="966"/>
      <c r="AM43" s="513"/>
    </row>
    <row r="44" spans="1:41" s="497" customFormat="1" ht="24" customHeight="1">
      <c r="A44" s="504"/>
      <c r="B44" s="523"/>
      <c r="C44" s="545"/>
      <c r="D44" s="547" t="s">
        <v>352</v>
      </c>
      <c r="E44" s="966" t="s">
        <v>995</v>
      </c>
      <c r="F44" s="966"/>
      <c r="G44" s="966"/>
      <c r="H44" s="966"/>
      <c r="I44" s="966"/>
      <c r="J44" s="966"/>
      <c r="K44" s="966"/>
      <c r="L44" s="966"/>
      <c r="M44" s="966"/>
      <c r="N44" s="966"/>
      <c r="O44" s="966"/>
      <c r="P44" s="966"/>
      <c r="Q44" s="966"/>
      <c r="R44" s="966"/>
      <c r="S44" s="966"/>
      <c r="T44" s="966"/>
      <c r="U44" s="966"/>
      <c r="V44" s="966"/>
      <c r="W44" s="966"/>
      <c r="X44" s="966"/>
      <c r="Y44" s="966"/>
      <c r="Z44" s="966"/>
      <c r="AA44" s="966"/>
      <c r="AB44" s="966"/>
      <c r="AC44" s="966"/>
      <c r="AD44" s="966"/>
      <c r="AE44" s="966"/>
      <c r="AF44" s="966"/>
      <c r="AG44" s="966"/>
      <c r="AH44" s="966"/>
      <c r="AI44" s="966"/>
      <c r="AJ44" s="966"/>
      <c r="AK44" s="966"/>
      <c r="AL44" s="966"/>
      <c r="AM44" s="513"/>
    </row>
    <row r="45" spans="1:41" s="497" customFormat="1" ht="33" customHeight="1" thickBot="1">
      <c r="A45" s="504"/>
      <c r="B45" s="523"/>
      <c r="C45" s="986" t="s">
        <v>938</v>
      </c>
      <c r="D45" s="986"/>
      <c r="E45" s="986"/>
      <c r="F45" s="986"/>
      <c r="G45" s="986"/>
      <c r="H45" s="986"/>
      <c r="I45" s="986"/>
      <c r="J45" s="986"/>
      <c r="K45" s="986"/>
      <c r="L45" s="986"/>
      <c r="M45" s="986"/>
      <c r="N45" s="986"/>
      <c r="O45" s="986"/>
      <c r="P45" s="986"/>
      <c r="Q45" s="986"/>
      <c r="R45" s="986"/>
      <c r="S45" s="986"/>
      <c r="T45" s="986"/>
      <c r="U45" s="986"/>
      <c r="V45" s="986"/>
      <c r="W45" s="986"/>
      <c r="X45" s="986"/>
      <c r="Y45" s="986"/>
      <c r="Z45" s="986"/>
      <c r="AA45" s="986"/>
      <c r="AB45" s="986"/>
      <c r="AC45" s="986"/>
      <c r="AD45" s="986"/>
      <c r="AE45" s="986"/>
      <c r="AF45" s="986"/>
      <c r="AG45" s="986"/>
      <c r="AH45" s="986"/>
      <c r="AI45" s="986"/>
      <c r="AJ45" s="986"/>
      <c r="AK45" s="986"/>
      <c r="AL45" s="986"/>
      <c r="AM45" s="513"/>
    </row>
    <row r="46" spans="1:41" s="497" customFormat="1" ht="31.5" customHeight="1" thickBot="1">
      <c r="A46" s="504"/>
      <c r="B46" s="538"/>
      <c r="C46" s="540" t="s">
        <v>920</v>
      </c>
      <c r="D46" s="541"/>
      <c r="E46" s="541"/>
      <c r="F46" s="541"/>
      <c r="G46" s="541"/>
      <c r="H46" s="541"/>
      <c r="I46" s="541"/>
      <c r="J46" s="541"/>
      <c r="K46" s="541"/>
      <c r="L46" s="541"/>
      <c r="M46" s="541"/>
      <c r="N46" s="541"/>
      <c r="O46" s="541"/>
      <c r="P46" s="541"/>
      <c r="Q46" s="541"/>
      <c r="R46" s="541"/>
      <c r="S46" s="541"/>
      <c r="T46" s="541"/>
      <c r="U46" s="541"/>
      <c r="V46" s="541"/>
      <c r="W46" s="541"/>
      <c r="X46" s="541"/>
      <c r="Y46" s="541"/>
      <c r="Z46" s="541"/>
      <c r="AA46" s="541"/>
      <c r="AB46" s="541"/>
      <c r="AC46" s="541"/>
      <c r="AD46" s="541"/>
      <c r="AE46" s="541"/>
      <c r="AF46" s="541"/>
      <c r="AG46" s="541"/>
      <c r="AH46" s="541"/>
      <c r="AI46" s="541"/>
      <c r="AJ46" s="541"/>
      <c r="AK46" s="541"/>
      <c r="AL46" s="541"/>
      <c r="AM46" s="542"/>
    </row>
    <row r="47" spans="1:41" s="497" customFormat="1" ht="31.5" customHeight="1">
      <c r="A47" s="504"/>
      <c r="B47" s="523"/>
      <c r="C47" s="57" t="s">
        <v>921</v>
      </c>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515"/>
      <c r="AJ47" s="515"/>
      <c r="AK47" s="515"/>
      <c r="AL47" s="515"/>
      <c r="AM47" s="513"/>
    </row>
    <row r="48" spans="1:41" s="497" customFormat="1" ht="31.5" customHeight="1">
      <c r="A48" s="504"/>
      <c r="B48" s="523"/>
      <c r="C48" s="516"/>
      <c r="D48" s="535" t="s">
        <v>349</v>
      </c>
      <c r="E48" s="961" t="s">
        <v>922</v>
      </c>
      <c r="F48" s="961"/>
      <c r="G48" s="961"/>
      <c r="H48" s="961"/>
      <c r="I48" s="961"/>
      <c r="J48" s="961"/>
      <c r="K48" s="961"/>
      <c r="L48" s="961"/>
      <c r="M48" s="961"/>
      <c r="N48" s="961"/>
      <c r="O48" s="961"/>
      <c r="P48" s="961"/>
      <c r="Q48" s="961"/>
      <c r="R48" s="961"/>
      <c r="S48" s="961"/>
      <c r="T48" s="961"/>
      <c r="U48" s="961"/>
      <c r="V48" s="961"/>
      <c r="W48" s="961"/>
      <c r="X48" s="961"/>
      <c r="Y48" s="961"/>
      <c r="Z48" s="961"/>
      <c r="AA48" s="961"/>
      <c r="AB48" s="961"/>
      <c r="AC48" s="961"/>
      <c r="AD48" s="961"/>
      <c r="AE48" s="961"/>
      <c r="AF48" s="961"/>
      <c r="AG48" s="961"/>
      <c r="AH48" s="961"/>
      <c r="AI48" s="961"/>
      <c r="AJ48" s="961"/>
      <c r="AK48" s="961"/>
      <c r="AL48" s="961"/>
      <c r="AM48" s="513"/>
    </row>
    <row r="49" spans="1:39" s="497" customFormat="1" ht="31.5" customHeight="1">
      <c r="A49" s="504"/>
      <c r="B49" s="523"/>
      <c r="C49" s="516"/>
      <c r="D49" s="535" t="s">
        <v>352</v>
      </c>
      <c r="E49" s="961" t="s">
        <v>923</v>
      </c>
      <c r="F49" s="961"/>
      <c r="G49" s="961"/>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E49" s="961"/>
      <c r="AF49" s="961"/>
      <c r="AG49" s="961"/>
      <c r="AH49" s="961"/>
      <c r="AI49" s="961"/>
      <c r="AJ49" s="961"/>
      <c r="AK49" s="961"/>
      <c r="AL49" s="961"/>
      <c r="AM49" s="513"/>
    </row>
    <row r="50" spans="1:39" s="497" customFormat="1" ht="31.5" customHeight="1">
      <c r="A50" s="504"/>
      <c r="B50" s="523"/>
      <c r="C50" s="516"/>
      <c r="D50" s="535" t="s">
        <v>355</v>
      </c>
      <c r="E50" s="961" t="s">
        <v>924</v>
      </c>
      <c r="F50" s="961"/>
      <c r="G50" s="961"/>
      <c r="H50" s="961"/>
      <c r="I50" s="961"/>
      <c r="J50" s="961"/>
      <c r="K50" s="961"/>
      <c r="L50" s="961"/>
      <c r="M50" s="961"/>
      <c r="N50" s="961"/>
      <c r="O50" s="961"/>
      <c r="P50" s="961"/>
      <c r="Q50" s="961"/>
      <c r="R50" s="961"/>
      <c r="S50" s="961"/>
      <c r="T50" s="961"/>
      <c r="U50" s="961"/>
      <c r="V50" s="961"/>
      <c r="W50" s="961"/>
      <c r="X50" s="961"/>
      <c r="Y50" s="961"/>
      <c r="Z50" s="961"/>
      <c r="AA50" s="961"/>
      <c r="AB50" s="961"/>
      <c r="AC50" s="961"/>
      <c r="AD50" s="961"/>
      <c r="AE50" s="961"/>
      <c r="AF50" s="961"/>
      <c r="AG50" s="961"/>
      <c r="AH50" s="961"/>
      <c r="AI50" s="961"/>
      <c r="AJ50" s="961"/>
      <c r="AK50" s="961"/>
      <c r="AL50" s="961"/>
      <c r="AM50" s="513"/>
    </row>
    <row r="51" spans="1:39" s="497" customFormat="1" ht="31.5" customHeight="1">
      <c r="A51" s="504"/>
      <c r="B51" s="523"/>
      <c r="C51" s="516"/>
      <c r="D51" s="535" t="s">
        <v>357</v>
      </c>
      <c r="E51" s="961" t="s">
        <v>925</v>
      </c>
      <c r="F51" s="961"/>
      <c r="G51" s="961"/>
      <c r="H51" s="961"/>
      <c r="I51" s="961"/>
      <c r="J51" s="961"/>
      <c r="K51" s="961"/>
      <c r="L51" s="961"/>
      <c r="M51" s="961"/>
      <c r="N51" s="961"/>
      <c r="O51" s="961"/>
      <c r="P51" s="961"/>
      <c r="Q51" s="961"/>
      <c r="R51" s="961"/>
      <c r="S51" s="961"/>
      <c r="T51" s="961"/>
      <c r="U51" s="961"/>
      <c r="V51" s="961"/>
      <c r="W51" s="961"/>
      <c r="X51" s="961"/>
      <c r="Y51" s="961"/>
      <c r="Z51" s="961"/>
      <c r="AA51" s="961"/>
      <c r="AB51" s="961"/>
      <c r="AC51" s="961"/>
      <c r="AD51" s="961"/>
      <c r="AE51" s="961"/>
      <c r="AF51" s="961"/>
      <c r="AG51" s="961"/>
      <c r="AH51" s="961"/>
      <c r="AI51" s="961"/>
      <c r="AJ51" s="961"/>
      <c r="AK51" s="961"/>
      <c r="AL51" s="961"/>
      <c r="AM51" s="513"/>
    </row>
    <row r="52" spans="1:39" s="497" customFormat="1" ht="31.5" customHeight="1">
      <c r="A52" s="504"/>
      <c r="B52" s="523"/>
      <c r="C52" s="516"/>
      <c r="D52" s="535" t="s">
        <v>360</v>
      </c>
      <c r="E52" s="961" t="s">
        <v>926</v>
      </c>
      <c r="F52" s="961"/>
      <c r="G52" s="961"/>
      <c r="H52" s="961"/>
      <c r="I52" s="961"/>
      <c r="J52" s="961"/>
      <c r="K52" s="961"/>
      <c r="L52" s="961"/>
      <c r="M52" s="961"/>
      <c r="N52" s="961"/>
      <c r="O52" s="961"/>
      <c r="P52" s="961"/>
      <c r="Q52" s="961"/>
      <c r="R52" s="961"/>
      <c r="S52" s="961"/>
      <c r="T52" s="961"/>
      <c r="U52" s="961"/>
      <c r="V52" s="961"/>
      <c r="W52" s="961"/>
      <c r="X52" s="961"/>
      <c r="Y52" s="961"/>
      <c r="Z52" s="961"/>
      <c r="AA52" s="961"/>
      <c r="AB52" s="961"/>
      <c r="AC52" s="961"/>
      <c r="AD52" s="961"/>
      <c r="AE52" s="961"/>
      <c r="AF52" s="961"/>
      <c r="AG52" s="961"/>
      <c r="AH52" s="961"/>
      <c r="AI52" s="961"/>
      <c r="AJ52" s="961"/>
      <c r="AK52" s="961"/>
      <c r="AL52" s="961"/>
      <c r="AM52" s="513"/>
    </row>
    <row r="53" spans="1:39" s="497" customFormat="1" ht="31.5" customHeight="1">
      <c r="A53" s="504"/>
      <c r="B53" s="523"/>
      <c r="C53" s="516"/>
      <c r="D53" s="535" t="s">
        <v>363</v>
      </c>
      <c r="E53" s="961" t="s">
        <v>927</v>
      </c>
      <c r="F53" s="961"/>
      <c r="G53" s="961"/>
      <c r="H53" s="961"/>
      <c r="I53" s="961"/>
      <c r="J53" s="961"/>
      <c r="K53" s="961"/>
      <c r="L53" s="961"/>
      <c r="M53" s="961"/>
      <c r="N53" s="961"/>
      <c r="O53" s="961"/>
      <c r="P53" s="961"/>
      <c r="Q53" s="961"/>
      <c r="R53" s="961"/>
      <c r="S53" s="961"/>
      <c r="T53" s="961"/>
      <c r="U53" s="961"/>
      <c r="V53" s="961"/>
      <c r="W53" s="961"/>
      <c r="X53" s="961"/>
      <c r="Y53" s="961"/>
      <c r="Z53" s="961"/>
      <c r="AA53" s="961"/>
      <c r="AB53" s="961"/>
      <c r="AC53" s="961"/>
      <c r="AD53" s="961"/>
      <c r="AE53" s="961"/>
      <c r="AF53" s="961"/>
      <c r="AG53" s="961"/>
      <c r="AH53" s="961"/>
      <c r="AI53" s="961"/>
      <c r="AJ53" s="961"/>
      <c r="AK53" s="961"/>
      <c r="AL53" s="961"/>
      <c r="AM53" s="513"/>
    </row>
    <row r="54" spans="1:39" s="497" customFormat="1" ht="31.5" customHeight="1" thickBot="1">
      <c r="A54" s="504"/>
      <c r="B54" s="523"/>
      <c r="C54" s="516"/>
      <c r="D54" s="515">
        <v>7</v>
      </c>
      <c r="E54" s="961" t="s">
        <v>928</v>
      </c>
      <c r="F54" s="961"/>
      <c r="G54" s="961"/>
      <c r="H54" s="961"/>
      <c r="I54" s="961"/>
      <c r="J54" s="961"/>
      <c r="K54" s="961"/>
      <c r="L54" s="961"/>
      <c r="M54" s="961"/>
      <c r="N54" s="961"/>
      <c r="O54" s="961"/>
      <c r="P54" s="961"/>
      <c r="Q54" s="961"/>
      <c r="R54" s="961"/>
      <c r="S54" s="961"/>
      <c r="T54" s="961"/>
      <c r="U54" s="961"/>
      <c r="V54" s="961"/>
      <c r="W54" s="961"/>
      <c r="X54" s="961"/>
      <c r="Y54" s="961"/>
      <c r="Z54" s="961"/>
      <c r="AA54" s="961"/>
      <c r="AB54" s="961"/>
      <c r="AC54" s="961"/>
      <c r="AD54" s="961"/>
      <c r="AE54" s="961"/>
      <c r="AF54" s="961"/>
      <c r="AG54" s="961"/>
      <c r="AH54" s="961"/>
      <c r="AI54" s="961"/>
      <c r="AJ54" s="961"/>
      <c r="AK54" s="961"/>
      <c r="AL54" s="961"/>
      <c r="AM54" s="513"/>
    </row>
    <row r="55" spans="1:39" s="497" customFormat="1" ht="31.5" customHeight="1" thickBot="1">
      <c r="A55" s="504"/>
      <c r="B55" s="538"/>
      <c r="C55" s="540" t="s">
        <v>929</v>
      </c>
      <c r="D55" s="541"/>
      <c r="E55" s="541"/>
      <c r="F55" s="541"/>
      <c r="G55" s="541"/>
      <c r="H55" s="541"/>
      <c r="I55" s="541"/>
      <c r="J55" s="541"/>
      <c r="K55" s="541"/>
      <c r="L55" s="541"/>
      <c r="M55" s="541"/>
      <c r="N55" s="541"/>
      <c r="O55" s="541"/>
      <c r="P55" s="541"/>
      <c r="Q55" s="541"/>
      <c r="R55" s="541"/>
      <c r="S55" s="541"/>
      <c r="T55" s="541"/>
      <c r="U55" s="541"/>
      <c r="V55" s="541"/>
      <c r="W55" s="541"/>
      <c r="X55" s="541"/>
      <c r="Y55" s="541"/>
      <c r="Z55" s="541"/>
      <c r="AA55" s="541"/>
      <c r="AB55" s="541"/>
      <c r="AC55" s="541"/>
      <c r="AD55" s="541"/>
      <c r="AE55" s="541"/>
      <c r="AF55" s="541"/>
      <c r="AG55" s="541"/>
      <c r="AH55" s="541"/>
      <c r="AI55" s="541"/>
      <c r="AJ55" s="541"/>
      <c r="AK55" s="541"/>
      <c r="AL55" s="541"/>
      <c r="AM55" s="542"/>
    </row>
    <row r="56" spans="1:39" s="497" customFormat="1" ht="31.5" customHeight="1">
      <c r="A56" s="504"/>
      <c r="B56" s="523"/>
      <c r="C56" s="57" t="s">
        <v>998</v>
      </c>
      <c r="D56" s="515"/>
      <c r="E56" s="515"/>
      <c r="F56" s="515"/>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3"/>
    </row>
    <row r="57" spans="1:39" s="497" customFormat="1" ht="18.75" customHeight="1">
      <c r="A57" s="504"/>
      <c r="B57" s="523"/>
      <c r="C57" s="548"/>
      <c r="D57" s="529" t="s">
        <v>349</v>
      </c>
      <c r="E57" s="961" t="s">
        <v>997</v>
      </c>
      <c r="F57" s="961"/>
      <c r="G57" s="961"/>
      <c r="H57" s="961"/>
      <c r="I57" s="961"/>
      <c r="J57" s="961"/>
      <c r="K57" s="961"/>
      <c r="L57" s="961"/>
      <c r="M57" s="961"/>
      <c r="N57" s="961"/>
      <c r="O57" s="961"/>
      <c r="P57" s="961"/>
      <c r="Q57" s="961"/>
      <c r="R57" s="961"/>
      <c r="S57" s="961"/>
      <c r="T57" s="961"/>
      <c r="U57" s="961"/>
      <c r="V57" s="961"/>
      <c r="W57" s="961"/>
      <c r="X57" s="961"/>
      <c r="Y57" s="961"/>
      <c r="Z57" s="961"/>
      <c r="AA57" s="961"/>
      <c r="AB57" s="961"/>
      <c r="AC57" s="961"/>
      <c r="AD57" s="961"/>
      <c r="AE57" s="961"/>
      <c r="AF57" s="961"/>
      <c r="AG57" s="961"/>
      <c r="AH57" s="961"/>
      <c r="AI57" s="961"/>
      <c r="AJ57" s="961"/>
      <c r="AK57" s="961"/>
      <c r="AL57" s="961"/>
      <c r="AM57" s="513"/>
    </row>
    <row r="58" spans="1:39" s="497" customFormat="1" ht="26.25" customHeight="1">
      <c r="A58" s="504"/>
      <c r="B58" s="523"/>
      <c r="C58" s="57" t="s">
        <v>999</v>
      </c>
      <c r="D58" s="529"/>
      <c r="E58" s="909"/>
      <c r="F58" s="909"/>
      <c r="G58" s="909"/>
      <c r="H58" s="909"/>
      <c r="I58" s="909"/>
      <c r="J58" s="909"/>
      <c r="K58" s="909"/>
      <c r="L58" s="909"/>
      <c r="M58" s="909"/>
      <c r="N58" s="909"/>
      <c r="O58" s="909"/>
      <c r="P58" s="909"/>
      <c r="Q58" s="909"/>
      <c r="R58" s="909"/>
      <c r="S58" s="909"/>
      <c r="T58" s="909"/>
      <c r="U58" s="909"/>
      <c r="V58" s="909"/>
      <c r="W58" s="909"/>
      <c r="X58" s="909"/>
      <c r="Y58" s="909"/>
      <c r="Z58" s="909"/>
      <c r="AA58" s="909"/>
      <c r="AB58" s="909"/>
      <c r="AC58" s="909"/>
      <c r="AD58" s="909"/>
      <c r="AE58" s="909"/>
      <c r="AF58" s="909"/>
      <c r="AG58" s="909"/>
      <c r="AH58" s="909"/>
      <c r="AI58" s="909"/>
      <c r="AJ58" s="909"/>
      <c r="AK58" s="909"/>
      <c r="AL58" s="909"/>
      <c r="AM58" s="513"/>
    </row>
    <row r="59" spans="1:39" s="497" customFormat="1" ht="31.5" customHeight="1">
      <c r="A59" s="504"/>
      <c r="B59" s="523"/>
      <c r="C59" s="548"/>
      <c r="D59" s="529" t="s">
        <v>352</v>
      </c>
      <c r="E59" s="961" t="s">
        <v>930</v>
      </c>
      <c r="F59" s="961"/>
      <c r="G59" s="961"/>
      <c r="H59" s="961"/>
      <c r="I59" s="961"/>
      <c r="J59" s="961"/>
      <c r="K59" s="961"/>
      <c r="L59" s="961"/>
      <c r="M59" s="961"/>
      <c r="N59" s="961"/>
      <c r="O59" s="961"/>
      <c r="P59" s="961"/>
      <c r="Q59" s="961"/>
      <c r="R59" s="961"/>
      <c r="S59" s="961"/>
      <c r="T59" s="961"/>
      <c r="U59" s="961"/>
      <c r="V59" s="961"/>
      <c r="W59" s="961"/>
      <c r="X59" s="961"/>
      <c r="Y59" s="961"/>
      <c r="Z59" s="961"/>
      <c r="AA59" s="961"/>
      <c r="AB59" s="961"/>
      <c r="AC59" s="961"/>
      <c r="AD59" s="961"/>
      <c r="AE59" s="961"/>
      <c r="AF59" s="961"/>
      <c r="AG59" s="961"/>
      <c r="AH59" s="961"/>
      <c r="AI59" s="961"/>
      <c r="AJ59" s="961"/>
      <c r="AK59" s="961"/>
      <c r="AL59" s="961"/>
      <c r="AM59" s="524"/>
    </row>
    <row r="60" spans="1:39" s="497" customFormat="1" ht="31.5" customHeight="1">
      <c r="A60" s="504"/>
      <c r="B60" s="523"/>
      <c r="C60" s="548"/>
      <c r="D60" s="529" t="s">
        <v>355</v>
      </c>
      <c r="E60" s="961" t="s">
        <v>1000</v>
      </c>
      <c r="F60" s="962"/>
      <c r="G60" s="962"/>
      <c r="H60" s="962"/>
      <c r="I60" s="962"/>
      <c r="J60" s="962"/>
      <c r="K60" s="962"/>
      <c r="L60" s="962"/>
      <c r="M60" s="962"/>
      <c r="N60" s="962"/>
      <c r="O60" s="962"/>
      <c r="P60" s="962"/>
      <c r="Q60" s="962"/>
      <c r="R60" s="962"/>
      <c r="S60" s="962"/>
      <c r="T60" s="962"/>
      <c r="U60" s="962"/>
      <c r="V60" s="962"/>
      <c r="W60" s="962"/>
      <c r="X60" s="962"/>
      <c r="Y60" s="962"/>
      <c r="Z60" s="962"/>
      <c r="AA60" s="962"/>
      <c r="AB60" s="962"/>
      <c r="AC60" s="962"/>
      <c r="AD60" s="962"/>
      <c r="AE60" s="962"/>
      <c r="AF60" s="962"/>
      <c r="AG60" s="962"/>
      <c r="AH60" s="962"/>
      <c r="AI60" s="962"/>
      <c r="AJ60" s="962"/>
      <c r="AK60" s="962"/>
      <c r="AL60" s="962"/>
      <c r="AM60" s="524"/>
    </row>
    <row r="61" spans="1:39" s="497" customFormat="1" ht="26.25" customHeight="1">
      <c r="A61" s="504"/>
      <c r="B61" s="523"/>
      <c r="C61" s="548"/>
      <c r="D61" s="529" t="s">
        <v>357</v>
      </c>
      <c r="E61" s="961" t="s">
        <v>931</v>
      </c>
      <c r="F61" s="962"/>
      <c r="G61" s="962"/>
      <c r="H61" s="962"/>
      <c r="I61" s="962"/>
      <c r="J61" s="962"/>
      <c r="K61" s="962"/>
      <c r="L61" s="962"/>
      <c r="M61" s="962"/>
      <c r="N61" s="962"/>
      <c r="O61" s="962"/>
      <c r="P61" s="962"/>
      <c r="Q61" s="962"/>
      <c r="R61" s="962"/>
      <c r="S61" s="962"/>
      <c r="T61" s="962"/>
      <c r="U61" s="962"/>
      <c r="V61" s="962"/>
      <c r="W61" s="962"/>
      <c r="X61" s="962"/>
      <c r="Y61" s="962"/>
      <c r="Z61" s="962"/>
      <c r="AA61" s="962"/>
      <c r="AB61" s="962"/>
      <c r="AC61" s="962"/>
      <c r="AD61" s="962"/>
      <c r="AE61" s="962"/>
      <c r="AF61" s="962"/>
      <c r="AG61" s="962"/>
      <c r="AH61" s="962"/>
      <c r="AI61" s="962"/>
      <c r="AJ61" s="962"/>
      <c r="AK61" s="962"/>
      <c r="AL61" s="962"/>
      <c r="AM61" s="524"/>
    </row>
    <row r="62" spans="1:39" s="497" customFormat="1" ht="31.5" customHeight="1">
      <c r="A62" s="504"/>
      <c r="B62" s="523"/>
      <c r="C62" s="548"/>
      <c r="D62" s="529" t="s">
        <v>360</v>
      </c>
      <c r="E62" s="961" t="s">
        <v>932</v>
      </c>
      <c r="F62" s="962"/>
      <c r="G62" s="962"/>
      <c r="H62" s="962"/>
      <c r="I62" s="962"/>
      <c r="J62" s="962"/>
      <c r="K62" s="962"/>
      <c r="L62" s="962"/>
      <c r="M62" s="962"/>
      <c r="N62" s="962"/>
      <c r="O62" s="962"/>
      <c r="P62" s="962"/>
      <c r="Q62" s="962"/>
      <c r="R62" s="962"/>
      <c r="S62" s="962"/>
      <c r="T62" s="962"/>
      <c r="U62" s="962"/>
      <c r="V62" s="962"/>
      <c r="W62" s="962"/>
      <c r="X62" s="962"/>
      <c r="Y62" s="962"/>
      <c r="Z62" s="962"/>
      <c r="AA62" s="962"/>
      <c r="AB62" s="962"/>
      <c r="AC62" s="962"/>
      <c r="AD62" s="962"/>
      <c r="AE62" s="962"/>
      <c r="AF62" s="962"/>
      <c r="AG62" s="962"/>
      <c r="AH62" s="962"/>
      <c r="AI62" s="962"/>
      <c r="AJ62" s="962"/>
      <c r="AK62" s="962"/>
      <c r="AL62" s="962"/>
      <c r="AM62" s="524"/>
    </row>
    <row r="63" spans="1:39" s="497" customFormat="1" ht="9" customHeight="1" thickBot="1">
      <c r="A63" s="504"/>
      <c r="B63" s="523"/>
      <c r="C63" s="548"/>
      <c r="D63" s="529"/>
      <c r="E63" s="909"/>
      <c r="F63" s="909"/>
      <c r="G63" s="909"/>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524"/>
    </row>
    <row r="64" spans="1:39" s="497" customFormat="1" ht="31.5" customHeight="1" thickBot="1">
      <c r="A64" s="504"/>
      <c r="B64" s="538"/>
      <c r="C64" s="540" t="s">
        <v>933</v>
      </c>
      <c r="D64" s="541"/>
      <c r="E64" s="541"/>
      <c r="F64" s="541"/>
      <c r="G64" s="541"/>
      <c r="H64" s="541"/>
      <c r="I64" s="541"/>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1"/>
      <c r="AH64" s="541"/>
      <c r="AI64" s="541"/>
      <c r="AJ64" s="541"/>
      <c r="AK64" s="541"/>
      <c r="AL64" s="541"/>
      <c r="AM64" s="542"/>
    </row>
    <row r="65" spans="1:39" s="497" customFormat="1" ht="24.75" customHeight="1">
      <c r="A65" s="504"/>
      <c r="B65" s="523"/>
      <c r="C65" s="57" t="s">
        <v>934</v>
      </c>
      <c r="D65" s="515"/>
      <c r="E65" s="515"/>
      <c r="F65" s="515"/>
      <c r="G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5"/>
      <c r="AH65" s="515"/>
      <c r="AI65" s="515"/>
      <c r="AJ65" s="515"/>
      <c r="AK65" s="515"/>
      <c r="AL65" s="515"/>
      <c r="AM65" s="513"/>
    </row>
    <row r="66" spans="1:39" s="497" customFormat="1" ht="21.75" customHeight="1">
      <c r="A66" s="504"/>
      <c r="B66" s="523"/>
      <c r="C66" s="57" t="s">
        <v>935</v>
      </c>
      <c r="D66" s="549"/>
      <c r="E66" s="515"/>
      <c r="F66" s="515"/>
      <c r="G66" s="515"/>
      <c r="H66" s="515"/>
      <c r="I66" s="515"/>
      <c r="J66" s="515"/>
      <c r="K66" s="515"/>
      <c r="L66" s="515"/>
      <c r="M66" s="515"/>
      <c r="N66" s="515"/>
      <c r="O66" s="515"/>
      <c r="P66" s="515"/>
      <c r="Q66" s="515"/>
      <c r="R66" s="515"/>
      <c r="S66" s="515"/>
      <c r="T66" s="515"/>
      <c r="U66" s="515"/>
      <c r="V66" s="515"/>
      <c r="W66" s="515"/>
      <c r="X66" s="515"/>
      <c r="Y66" s="515"/>
      <c r="Z66" s="515"/>
      <c r="AA66" s="515"/>
      <c r="AB66" s="515"/>
      <c r="AC66" s="515"/>
      <c r="AD66" s="515"/>
      <c r="AE66" s="515"/>
      <c r="AF66" s="515"/>
      <c r="AG66" s="515"/>
      <c r="AH66" s="515"/>
      <c r="AI66" s="515"/>
      <c r="AJ66" s="515"/>
      <c r="AK66" s="515"/>
      <c r="AL66" s="515"/>
      <c r="AM66" s="513"/>
    </row>
    <row r="67" spans="1:39" s="497" customFormat="1" ht="17.25" customHeight="1">
      <c r="A67" s="504"/>
      <c r="B67" s="523"/>
      <c r="C67" s="551"/>
      <c r="D67" s="535" t="s">
        <v>349</v>
      </c>
      <c r="E67" s="957" t="s">
        <v>959</v>
      </c>
      <c r="F67" s="957"/>
      <c r="G67" s="957"/>
      <c r="H67" s="957"/>
      <c r="I67" s="957"/>
      <c r="J67" s="957"/>
      <c r="K67" s="957"/>
      <c r="L67" s="957"/>
      <c r="M67" s="957"/>
      <c r="N67" s="957"/>
      <c r="O67" s="957"/>
      <c r="P67" s="957"/>
      <c r="Q67" s="957"/>
      <c r="R67" s="957"/>
      <c r="S67" s="957"/>
      <c r="T67" s="957"/>
      <c r="U67" s="957"/>
      <c r="V67" s="957"/>
      <c r="W67" s="957"/>
      <c r="X67" s="957"/>
      <c r="Y67" s="957"/>
      <c r="Z67" s="957"/>
      <c r="AA67" s="957"/>
      <c r="AB67" s="957"/>
      <c r="AC67" s="957"/>
      <c r="AD67" s="957"/>
      <c r="AE67" s="957"/>
      <c r="AF67" s="957"/>
      <c r="AG67" s="957"/>
      <c r="AH67" s="957"/>
      <c r="AI67" s="957"/>
      <c r="AJ67" s="957"/>
      <c r="AK67" s="957"/>
      <c r="AL67" s="957"/>
      <c r="AM67" s="524"/>
    </row>
    <row r="68" spans="1:39" s="497" customFormat="1" ht="16.5" customHeight="1">
      <c r="A68" s="504"/>
      <c r="B68" s="523"/>
      <c r="C68" s="551"/>
      <c r="D68" s="528"/>
      <c r="E68" s="546" t="s">
        <v>908</v>
      </c>
      <c r="F68" s="528" t="s">
        <v>963</v>
      </c>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546"/>
      <c r="AK68" s="546"/>
      <c r="AL68" s="546"/>
      <c r="AM68" s="524"/>
    </row>
    <row r="69" spans="1:39" s="497" customFormat="1" ht="20.25" customHeight="1">
      <c r="A69" s="504"/>
      <c r="B69" s="523"/>
      <c r="C69" s="551"/>
      <c r="D69" s="546"/>
      <c r="E69" s="546" t="s">
        <v>909</v>
      </c>
      <c r="F69" s="528" t="s">
        <v>937</v>
      </c>
      <c r="G69" s="546"/>
      <c r="H69" s="546"/>
      <c r="I69" s="546"/>
      <c r="J69" s="546"/>
      <c r="K69" s="546"/>
      <c r="L69" s="546"/>
      <c r="M69" s="546"/>
      <c r="N69" s="546"/>
      <c r="O69" s="546"/>
      <c r="P69" s="546"/>
      <c r="Q69" s="546"/>
      <c r="R69" s="546"/>
      <c r="S69" s="546"/>
      <c r="T69" s="546"/>
      <c r="U69" s="546"/>
      <c r="V69" s="546"/>
      <c r="W69" s="546"/>
      <c r="X69" s="546"/>
      <c r="Y69" s="546"/>
      <c r="Z69" s="546"/>
      <c r="AA69" s="546"/>
      <c r="AB69" s="546"/>
      <c r="AC69" s="546"/>
      <c r="AD69" s="546"/>
      <c r="AE69" s="546"/>
      <c r="AF69" s="546"/>
      <c r="AG69" s="546"/>
      <c r="AH69" s="546"/>
      <c r="AI69" s="546"/>
      <c r="AJ69" s="546"/>
      <c r="AK69" s="546"/>
      <c r="AL69" s="546"/>
      <c r="AM69" s="524"/>
    </row>
    <row r="70" spans="1:39" s="497" customFormat="1" ht="19.5" customHeight="1">
      <c r="A70" s="504"/>
      <c r="B70" s="523"/>
      <c r="C70" s="551"/>
      <c r="D70" s="529" t="s">
        <v>352</v>
      </c>
      <c r="E70" s="957" t="s">
        <v>936</v>
      </c>
      <c r="F70" s="957"/>
      <c r="G70" s="957"/>
      <c r="H70" s="957"/>
      <c r="I70" s="957"/>
      <c r="J70" s="957"/>
      <c r="K70" s="957"/>
      <c r="L70" s="957"/>
      <c r="M70" s="957"/>
      <c r="N70" s="957"/>
      <c r="O70" s="957"/>
      <c r="P70" s="957"/>
      <c r="Q70" s="957"/>
      <c r="R70" s="957"/>
      <c r="S70" s="957"/>
      <c r="T70" s="957"/>
      <c r="U70" s="957"/>
      <c r="V70" s="957"/>
      <c r="W70" s="957"/>
      <c r="X70" s="957"/>
      <c r="Y70" s="957"/>
      <c r="Z70" s="957"/>
      <c r="AA70" s="957"/>
      <c r="AB70" s="957"/>
      <c r="AC70" s="957"/>
      <c r="AD70" s="957"/>
      <c r="AE70" s="957"/>
      <c r="AF70" s="957"/>
      <c r="AG70" s="957"/>
      <c r="AH70" s="957"/>
      <c r="AI70" s="957"/>
      <c r="AJ70" s="957"/>
      <c r="AK70" s="957"/>
      <c r="AL70" s="957"/>
      <c r="AM70" s="524"/>
    </row>
    <row r="71" spans="1:39" s="497" customFormat="1" ht="22.5" customHeight="1">
      <c r="A71" s="504"/>
      <c r="B71" s="523"/>
      <c r="C71" s="60" t="s">
        <v>939</v>
      </c>
      <c r="D71" s="546"/>
      <c r="E71" s="546"/>
      <c r="F71" s="546"/>
      <c r="G71" s="546"/>
      <c r="H71" s="546"/>
      <c r="I71" s="546"/>
      <c r="J71" s="546"/>
      <c r="K71" s="546"/>
      <c r="L71" s="546"/>
      <c r="M71" s="546"/>
      <c r="N71" s="546"/>
      <c r="O71" s="546"/>
      <c r="P71" s="546"/>
      <c r="Q71" s="546"/>
      <c r="R71" s="546"/>
      <c r="S71" s="546"/>
      <c r="T71" s="546"/>
      <c r="U71" s="546"/>
      <c r="V71" s="546"/>
      <c r="W71" s="546"/>
      <c r="X71" s="546"/>
      <c r="Y71" s="546"/>
      <c r="Z71" s="546"/>
      <c r="AA71" s="546"/>
      <c r="AB71" s="546"/>
      <c r="AC71" s="546"/>
      <c r="AD71" s="546"/>
      <c r="AE71" s="546"/>
      <c r="AF71" s="546"/>
      <c r="AG71" s="546"/>
      <c r="AH71" s="546"/>
      <c r="AI71" s="546"/>
      <c r="AJ71" s="546"/>
      <c r="AK71" s="546"/>
      <c r="AL71" s="546"/>
      <c r="AM71" s="524"/>
    </row>
    <row r="72" spans="1:39" s="497" customFormat="1" ht="18.75" customHeight="1">
      <c r="A72" s="504"/>
      <c r="B72" s="523"/>
      <c r="C72" s="958" t="s">
        <v>1004</v>
      </c>
      <c r="D72" s="958"/>
      <c r="E72" s="958"/>
      <c r="F72" s="958"/>
      <c r="G72" s="958"/>
      <c r="H72" s="958"/>
      <c r="I72" s="958"/>
      <c r="J72" s="958"/>
      <c r="K72" s="958"/>
      <c r="L72" s="958"/>
      <c r="M72" s="958"/>
      <c r="N72" s="958"/>
      <c r="O72" s="958"/>
      <c r="P72" s="958"/>
      <c r="Q72" s="958"/>
      <c r="R72" s="958"/>
      <c r="S72" s="958"/>
      <c r="T72" s="958"/>
      <c r="U72" s="958"/>
      <c r="V72" s="958"/>
      <c r="W72" s="958"/>
      <c r="X72" s="958"/>
      <c r="Y72" s="958"/>
      <c r="Z72" s="958"/>
      <c r="AA72" s="958"/>
      <c r="AB72" s="958"/>
      <c r="AC72" s="958"/>
      <c r="AD72" s="958"/>
      <c r="AE72" s="958"/>
      <c r="AF72" s="958"/>
      <c r="AG72" s="958"/>
      <c r="AH72" s="958"/>
      <c r="AI72" s="958"/>
      <c r="AJ72" s="958"/>
      <c r="AK72" s="958"/>
      <c r="AL72" s="958"/>
      <c r="AM72" s="524"/>
    </row>
    <row r="73" spans="1:39" s="497" customFormat="1" ht="31.5" customHeight="1">
      <c r="A73" s="504"/>
      <c r="B73" s="523"/>
      <c r="C73" s="958" t="s">
        <v>941</v>
      </c>
      <c r="D73" s="958"/>
      <c r="E73" s="958"/>
      <c r="F73" s="958"/>
      <c r="G73" s="958"/>
      <c r="H73" s="958"/>
      <c r="I73" s="958"/>
      <c r="J73" s="958"/>
      <c r="K73" s="958"/>
      <c r="L73" s="958"/>
      <c r="M73" s="958"/>
      <c r="N73" s="958"/>
      <c r="O73" s="958"/>
      <c r="P73" s="958"/>
      <c r="Q73" s="958"/>
      <c r="R73" s="958"/>
      <c r="S73" s="958"/>
      <c r="T73" s="958"/>
      <c r="U73" s="958"/>
      <c r="V73" s="958"/>
      <c r="W73" s="958"/>
      <c r="X73" s="958"/>
      <c r="Y73" s="958"/>
      <c r="Z73" s="958"/>
      <c r="AA73" s="958"/>
      <c r="AB73" s="958"/>
      <c r="AC73" s="958"/>
      <c r="AD73" s="958"/>
      <c r="AE73" s="958"/>
      <c r="AF73" s="958"/>
      <c r="AG73" s="958"/>
      <c r="AH73" s="958"/>
      <c r="AI73" s="958"/>
      <c r="AJ73" s="958"/>
      <c r="AK73" s="958"/>
      <c r="AL73" s="958"/>
      <c r="AM73" s="524"/>
    </row>
    <row r="74" spans="1:39" s="497" customFormat="1" ht="33" customHeight="1">
      <c r="A74" s="504"/>
      <c r="B74" s="523"/>
      <c r="C74" s="958" t="s">
        <v>940</v>
      </c>
      <c r="D74" s="958"/>
      <c r="E74" s="958"/>
      <c r="F74" s="958"/>
      <c r="G74" s="958"/>
      <c r="H74" s="958"/>
      <c r="I74" s="958"/>
      <c r="J74" s="958"/>
      <c r="K74" s="958"/>
      <c r="L74" s="958"/>
      <c r="M74" s="958"/>
      <c r="N74" s="958"/>
      <c r="O74" s="958"/>
      <c r="P74" s="958"/>
      <c r="Q74" s="958"/>
      <c r="R74" s="958"/>
      <c r="S74" s="958"/>
      <c r="T74" s="958"/>
      <c r="U74" s="958"/>
      <c r="V74" s="958"/>
      <c r="W74" s="958"/>
      <c r="X74" s="958"/>
      <c r="Y74" s="958"/>
      <c r="Z74" s="958"/>
      <c r="AA74" s="958"/>
      <c r="AB74" s="958"/>
      <c r="AC74" s="958"/>
      <c r="AD74" s="958"/>
      <c r="AE74" s="958"/>
      <c r="AF74" s="958"/>
      <c r="AG74" s="958"/>
      <c r="AH74" s="958"/>
      <c r="AI74" s="958"/>
      <c r="AJ74" s="958"/>
      <c r="AK74" s="958"/>
      <c r="AL74" s="958"/>
      <c r="AM74" s="524"/>
    </row>
    <row r="75" spans="1:39" ht="8.25" customHeight="1">
      <c r="B75" s="518"/>
      <c r="C75" s="47"/>
      <c r="D75" s="546"/>
      <c r="E75" s="546"/>
      <c r="F75" s="546"/>
      <c r="G75" s="546"/>
      <c r="H75" s="546"/>
      <c r="I75" s="546"/>
      <c r="J75" s="546"/>
      <c r="K75" s="546"/>
      <c r="L75" s="546"/>
      <c r="M75" s="546"/>
      <c r="N75" s="546"/>
      <c r="O75" s="546"/>
      <c r="P75" s="546"/>
      <c r="Q75" s="546"/>
      <c r="R75" s="546"/>
      <c r="S75" s="546"/>
      <c r="T75" s="546"/>
      <c r="U75" s="546"/>
      <c r="V75" s="546"/>
      <c r="W75" s="546"/>
      <c r="X75" s="546"/>
      <c r="Y75" s="546"/>
      <c r="Z75" s="546"/>
      <c r="AA75" s="546"/>
      <c r="AB75" s="546"/>
      <c r="AC75" s="546"/>
      <c r="AD75" s="546"/>
      <c r="AE75" s="546"/>
      <c r="AF75" s="546"/>
      <c r="AG75" s="546"/>
      <c r="AH75" s="546"/>
      <c r="AI75" s="546"/>
      <c r="AJ75" s="546"/>
      <c r="AK75" s="546"/>
      <c r="AL75" s="546"/>
      <c r="AM75" s="525"/>
    </row>
    <row r="76" spans="1:39" ht="57.75" customHeight="1">
      <c r="B76" s="518"/>
      <c r="C76" s="956" t="s">
        <v>942</v>
      </c>
      <c r="D76" s="956"/>
      <c r="E76" s="956"/>
      <c r="F76" s="956"/>
      <c r="G76" s="956"/>
      <c r="H76" s="956"/>
      <c r="I76" s="956"/>
      <c r="J76" s="956"/>
      <c r="K76" s="956"/>
      <c r="L76" s="956"/>
      <c r="M76" s="956"/>
      <c r="N76" s="956"/>
      <c r="O76" s="956"/>
      <c r="P76" s="956"/>
      <c r="Q76" s="956"/>
      <c r="R76" s="956"/>
      <c r="S76" s="956"/>
      <c r="T76" s="956"/>
      <c r="U76" s="956"/>
      <c r="V76" s="956"/>
      <c r="W76" s="956"/>
      <c r="X76" s="956"/>
      <c r="Y76" s="956"/>
      <c r="Z76" s="956"/>
      <c r="AA76" s="956"/>
      <c r="AB76" s="956"/>
      <c r="AC76" s="956"/>
      <c r="AD76" s="956"/>
      <c r="AE76" s="956"/>
      <c r="AF76" s="956"/>
      <c r="AG76" s="956"/>
      <c r="AH76" s="956"/>
      <c r="AI76" s="956"/>
      <c r="AJ76" s="956"/>
      <c r="AK76" s="956"/>
      <c r="AL76" s="956"/>
      <c r="AM76" s="525"/>
    </row>
    <row r="77" spans="1:39" ht="21.75" customHeight="1" thickBot="1">
      <c r="B77" s="289"/>
      <c r="C77" s="468"/>
      <c r="D77" s="493"/>
      <c r="E77" s="494"/>
      <c r="F77" s="494"/>
      <c r="G77" s="494"/>
      <c r="H77" s="494"/>
      <c r="I77" s="494"/>
      <c r="J77" s="494"/>
      <c r="K77" s="494"/>
      <c r="L77" s="494"/>
      <c r="M77" s="494"/>
      <c r="N77" s="494"/>
      <c r="O77" s="494"/>
      <c r="P77" s="494"/>
      <c r="Q77" s="494"/>
      <c r="R77" s="494"/>
      <c r="S77" s="494"/>
      <c r="T77" s="494"/>
      <c r="U77" s="494"/>
      <c r="V77" s="494"/>
      <c r="W77" s="494"/>
      <c r="X77" s="494"/>
      <c r="Y77" s="494"/>
      <c r="Z77" s="494"/>
      <c r="AA77" s="494"/>
      <c r="AB77" s="494"/>
      <c r="AC77" s="494"/>
      <c r="AD77" s="494"/>
      <c r="AE77" s="494"/>
      <c r="AF77" s="494"/>
      <c r="AG77" s="494"/>
      <c r="AH77" s="494"/>
      <c r="AI77" s="494"/>
      <c r="AJ77" s="494"/>
      <c r="AK77" s="494"/>
      <c r="AL77" s="494"/>
      <c r="AM77" s="495"/>
    </row>
    <row r="78" spans="1:39" ht="39.75" customHeight="1" thickBot="1">
      <c r="B78" s="983" t="str">
        <f>IF(Utility_Name="Pepco",'PepcoT&amp;C'!C3,'DelmarvaT&amp;C'!C3)</f>
        <v>Upload all applications and supporting documents using Energy Project Manager (Delmarva.com/EnergyProjectManager) or email to Delmarva.EnergySavings@LMCO.com.
Phone: 1-866-353-5799 | web: Delmarva.com/business</v>
      </c>
      <c r="C78" s="984"/>
      <c r="D78" s="984"/>
      <c r="E78" s="984"/>
      <c r="F78" s="984"/>
      <c r="G78" s="984"/>
      <c r="H78" s="984"/>
      <c r="I78" s="984"/>
      <c r="J78" s="984"/>
      <c r="K78" s="984"/>
      <c r="L78" s="984"/>
      <c r="M78" s="984"/>
      <c r="N78" s="984"/>
      <c r="O78" s="984"/>
      <c r="P78" s="984"/>
      <c r="Q78" s="984"/>
      <c r="R78" s="984"/>
      <c r="S78" s="984"/>
      <c r="T78" s="984"/>
      <c r="U78" s="984"/>
      <c r="V78" s="984"/>
      <c r="W78" s="984"/>
      <c r="X78" s="984"/>
      <c r="Y78" s="984"/>
      <c r="Z78" s="984"/>
      <c r="AA78" s="984"/>
      <c r="AB78" s="984"/>
      <c r="AC78" s="984"/>
      <c r="AD78" s="984"/>
      <c r="AE78" s="984"/>
      <c r="AF78" s="984"/>
      <c r="AG78" s="984"/>
      <c r="AH78" s="984"/>
      <c r="AI78" s="984"/>
      <c r="AJ78" s="984"/>
      <c r="AK78" s="984"/>
      <c r="AL78" s="984"/>
      <c r="AM78" s="985"/>
    </row>
    <row r="79" spans="1:39" ht="12.75" customHeight="1">
      <c r="B79" s="285"/>
    </row>
    <row r="80" spans="1:39" ht="42" customHeight="1"/>
  </sheetData>
  <sheetProtection password="A828" sheet="1" objects="1" scenarios="1"/>
  <customSheetViews>
    <customSheetView guid="{C56B3D6B-3B98-4A17-BD3C-B9F218E372DD}" showPageBreaks="1" showGridLines="0" fitToPage="1" printArea="1" hiddenRows="1" topLeftCell="A21">
      <selection activeCell="P14" sqref="P14"/>
      <pageMargins left="0.7" right="0.7" top="0.75" bottom="0.75" header="0.3" footer="0.3"/>
      <pageSetup scale="77" orientation="portrait" r:id="rId1"/>
    </customSheetView>
    <customSheetView guid="{108BB875-1A79-407F-97F6-6D743F46DF3B}" showPageBreaks="1" showGridLines="0" fitToPage="1" printArea="1" hiddenRows="1">
      <selection activeCell="G17" sqref="G17"/>
      <pageMargins left="0.7" right="0.7" top="0.75" bottom="0.75" header="0.3" footer="0.3"/>
      <pageSetup scale="77" orientation="portrait" r:id="rId2"/>
    </customSheetView>
  </customSheetViews>
  <mergeCells count="43">
    <mergeCell ref="B12:AM12"/>
    <mergeCell ref="B13:AM13"/>
    <mergeCell ref="F39:AL39"/>
    <mergeCell ref="E15:AL15"/>
    <mergeCell ref="B78:AM78"/>
    <mergeCell ref="E44:AL44"/>
    <mergeCell ref="C45:AL45"/>
    <mergeCell ref="E48:AL48"/>
    <mergeCell ref="E49:AL49"/>
    <mergeCell ref="E50:AL50"/>
    <mergeCell ref="E51:AL51"/>
    <mergeCell ref="E52:AL52"/>
    <mergeCell ref="E53:AL53"/>
    <mergeCell ref="E54:AL54"/>
    <mergeCell ref="E61:AL61"/>
    <mergeCell ref="E62:AL62"/>
    <mergeCell ref="B2:AM2"/>
    <mergeCell ref="B3:AM3"/>
    <mergeCell ref="B4:AM4"/>
    <mergeCell ref="AK5:AM5"/>
    <mergeCell ref="AK6:AL6"/>
    <mergeCell ref="AK11:AM11"/>
    <mergeCell ref="AK9:AM9"/>
    <mergeCell ref="E57:AL57"/>
    <mergeCell ref="E59:AL59"/>
    <mergeCell ref="E60:AL60"/>
    <mergeCell ref="F40:AL40"/>
    <mergeCell ref="F41:AL41"/>
    <mergeCell ref="E16:AL16"/>
    <mergeCell ref="H23:AL23"/>
    <mergeCell ref="H24:AL24"/>
    <mergeCell ref="F18:AL18"/>
    <mergeCell ref="E38:AL38"/>
    <mergeCell ref="C36:AL36"/>
    <mergeCell ref="C35:AL35"/>
    <mergeCell ref="AK10:AL10"/>
    <mergeCell ref="E43:AL43"/>
    <mergeCell ref="C76:AL76"/>
    <mergeCell ref="E67:AL67"/>
    <mergeCell ref="E70:AL70"/>
    <mergeCell ref="C72:AL72"/>
    <mergeCell ref="C73:AL73"/>
    <mergeCell ref="C74:AL74"/>
  </mergeCells>
  <hyperlinks>
    <hyperlink ref="B9:E9" r:id="rId3" display="Program Process and Eligibility Requirements"/>
    <hyperlink ref="B10:E10" r:id="rId4" display="Contact the Program Office"/>
    <hyperlink ref="B5:E5" r:id="rId5" display="Program Process and Eligibility Requirements"/>
    <hyperlink ref="B6:E6" r:id="rId6" display="Contact the Program Office"/>
    <hyperlink ref="B5:AM5" r:id="rId7" display="Program Process and Eligibility Requirements"/>
    <hyperlink ref="B6" r:id="rId8"/>
    <hyperlink ref="AK5:AM5" r:id="rId9" display="Electronic Funds Transfer"/>
    <hyperlink ref="AK9:AM9" r:id="rId10" display="Electronic Funds Transfer"/>
  </hyperlinks>
  <pageMargins left="0.7" right="0.63" top="0.55000000000000004" bottom="0.42" header="0.3" footer="0.3"/>
  <pageSetup scale="70" fitToHeight="2"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35"/>
  <sheetViews>
    <sheetView showGridLines="0" showRowColHeaders="0" zoomScaleNormal="100" zoomScaleSheetLayoutView="100" workbookViewId="0">
      <selection activeCell="C3" sqref="C3"/>
    </sheetView>
  </sheetViews>
  <sheetFormatPr defaultColWidth="9.140625" defaultRowHeight="15"/>
  <cols>
    <col min="1" max="1" width="4.140625" style="250" customWidth="1"/>
    <col min="2" max="2" width="47.5703125" style="250" customWidth="1"/>
    <col min="3" max="3" width="16.28515625" style="250" customWidth="1"/>
    <col min="4" max="4" width="11.85546875" style="250" customWidth="1"/>
    <col min="5" max="5" width="82.85546875" style="250" customWidth="1"/>
    <col min="6" max="6" width="11.7109375" style="250" customWidth="1"/>
    <col min="7" max="7" width="10.7109375" style="250" customWidth="1"/>
    <col min="8" max="16384" width="9.140625" style="250"/>
  </cols>
  <sheetData>
    <row r="1" spans="1:8" ht="22.5" customHeight="1" thickBot="1">
      <c r="A1" s="251" t="str">
        <f>IF(CompanyName="","",CompanyName&amp;": "&amp; '1. Application Form'!D90)</f>
        <v/>
      </c>
      <c r="B1" s="482"/>
    </row>
    <row r="2" spans="1:8" ht="29.25" customHeight="1" thickBot="1">
      <c r="A2" s="887"/>
      <c r="B2" s="834" t="s">
        <v>531</v>
      </c>
      <c r="C2" s="835" t="s">
        <v>561</v>
      </c>
      <c r="D2" s="835" t="s">
        <v>560</v>
      </c>
      <c r="E2" s="836" t="s">
        <v>532</v>
      </c>
    </row>
    <row r="3" spans="1:8" ht="30">
      <c r="A3" s="888"/>
      <c r="B3" s="804" t="s">
        <v>813</v>
      </c>
      <c r="C3" s="668"/>
      <c r="D3" s="837"/>
      <c r="E3" s="838"/>
      <c r="F3" s="464"/>
    </row>
    <row r="4" spans="1:8">
      <c r="A4" s="888"/>
      <c r="B4" s="805" t="s">
        <v>533</v>
      </c>
      <c r="C4" s="825">
        <f>'4. CHP System'!D7</f>
        <v>0</v>
      </c>
      <c r="D4" s="820" t="s">
        <v>534</v>
      </c>
      <c r="E4" s="821"/>
      <c r="F4" s="465"/>
      <c r="G4" s="888"/>
      <c r="H4" s="888"/>
    </row>
    <row r="5" spans="1:8">
      <c r="A5" s="888"/>
      <c r="B5" s="806" t="s">
        <v>861</v>
      </c>
      <c r="C5" s="940">
        <f>IFERROR('4. CHP System'!I22*8760/'4. CHP System'!D7,0)</f>
        <v>0</v>
      </c>
      <c r="D5" s="822" t="s">
        <v>536</v>
      </c>
      <c r="E5" s="823" t="s">
        <v>537</v>
      </c>
      <c r="F5" s="465"/>
      <c r="G5" s="889"/>
      <c r="H5" s="889"/>
    </row>
    <row r="6" spans="1:8">
      <c r="A6" s="888"/>
      <c r="B6" s="807" t="s">
        <v>535</v>
      </c>
      <c r="C6" s="657">
        <f>IF(C16=0,0,C17*1000/C16)</f>
        <v>0</v>
      </c>
      <c r="D6" s="824" t="s">
        <v>536</v>
      </c>
      <c r="E6" s="821" t="s">
        <v>537</v>
      </c>
      <c r="F6" s="465"/>
      <c r="G6" s="888"/>
      <c r="H6" s="888"/>
    </row>
    <row r="7" spans="1:8">
      <c r="A7" s="888"/>
      <c r="B7" s="806" t="s">
        <v>862</v>
      </c>
      <c r="C7" s="657">
        <f>IFERROR('6. Project Operation'!R25,0)</f>
        <v>0</v>
      </c>
      <c r="D7" s="824"/>
      <c r="E7" s="821"/>
      <c r="F7" s="465"/>
      <c r="G7" s="888"/>
      <c r="H7" s="888"/>
    </row>
    <row r="8" spans="1:8">
      <c r="A8" s="888"/>
      <c r="B8" s="807" t="s">
        <v>743</v>
      </c>
      <c r="C8" s="657">
        <f>IF(C16=0,0,C20*1000/C14)</f>
        <v>0</v>
      </c>
      <c r="D8" s="824" t="s">
        <v>536</v>
      </c>
      <c r="E8" s="821" t="s">
        <v>538</v>
      </c>
      <c r="F8" s="465"/>
      <c r="G8" s="888"/>
      <c r="H8" s="888"/>
    </row>
    <row r="9" spans="1:8">
      <c r="A9" s="888"/>
      <c r="B9" s="807" t="s">
        <v>744</v>
      </c>
      <c r="C9" s="941">
        <f>IF(C20=0,0,C18/C20)</f>
        <v>0</v>
      </c>
      <c r="D9" s="824"/>
      <c r="E9" s="823" t="s">
        <v>822</v>
      </c>
      <c r="F9" s="466"/>
    </row>
    <row r="10" spans="1:8">
      <c r="A10" s="888"/>
      <c r="B10" s="808" t="s">
        <v>745</v>
      </c>
      <c r="C10" s="942">
        <f>'2. Host Facility'!F19</f>
        <v>0</v>
      </c>
      <c r="D10" s="824" t="s">
        <v>539</v>
      </c>
      <c r="E10" s="821"/>
      <c r="F10" s="466"/>
    </row>
    <row r="11" spans="1:8">
      <c r="A11" s="888"/>
      <c r="B11" s="808" t="s">
        <v>746</v>
      </c>
      <c r="C11" s="942">
        <f>'2. Host Facility'!D19*1000</f>
        <v>0</v>
      </c>
      <c r="D11" s="824" t="s">
        <v>540</v>
      </c>
      <c r="E11" s="821"/>
      <c r="F11" s="466"/>
    </row>
    <row r="12" spans="1:8">
      <c r="A12" s="888"/>
      <c r="B12" s="805" t="s">
        <v>982</v>
      </c>
      <c r="C12" s="664">
        <f>'5. Project Implementation'!D18</f>
        <v>0</v>
      </c>
      <c r="D12" s="824"/>
      <c r="E12" s="821"/>
      <c r="F12" s="465"/>
    </row>
    <row r="13" spans="1:8">
      <c r="A13" s="888"/>
      <c r="B13" s="808" t="s">
        <v>541</v>
      </c>
      <c r="C13" s="657">
        <f>IF(C4=0,0,C16*1000/C4)</f>
        <v>0</v>
      </c>
      <c r="D13" s="824" t="s">
        <v>542</v>
      </c>
      <c r="E13" s="821"/>
      <c r="F13" s="465"/>
    </row>
    <row r="14" spans="1:8">
      <c r="A14" s="888"/>
      <c r="B14" s="805" t="s">
        <v>543</v>
      </c>
      <c r="C14" s="825">
        <f>'4. CHP System'!J7</f>
        <v>0</v>
      </c>
      <c r="D14" s="820" t="s">
        <v>534</v>
      </c>
      <c r="E14" s="823" t="s">
        <v>1013</v>
      </c>
      <c r="F14" s="464"/>
    </row>
    <row r="15" spans="1:8" ht="9" customHeight="1">
      <c r="A15" s="888"/>
      <c r="B15" s="809"/>
      <c r="C15" s="826"/>
      <c r="D15" s="827"/>
      <c r="E15" s="828"/>
      <c r="F15" s="465"/>
    </row>
    <row r="16" spans="1:8">
      <c r="A16" s="888"/>
      <c r="B16" s="810" t="s">
        <v>544</v>
      </c>
      <c r="C16" s="657">
        <f>'6. Project Operation'!L25/1000</f>
        <v>0</v>
      </c>
      <c r="D16" s="824" t="s">
        <v>545</v>
      </c>
      <c r="E16" s="821"/>
      <c r="F16" s="467"/>
    </row>
    <row r="17" spans="1:8">
      <c r="A17" s="888"/>
      <c r="B17" s="810" t="s">
        <v>546</v>
      </c>
      <c r="C17" s="657">
        <f>'6. Project Operation'!N25</f>
        <v>0</v>
      </c>
      <c r="D17" s="824" t="s">
        <v>547</v>
      </c>
      <c r="E17" s="821"/>
      <c r="F17" s="467"/>
    </row>
    <row r="18" spans="1:8">
      <c r="A18" s="888"/>
      <c r="B18" s="811" t="s">
        <v>837</v>
      </c>
      <c r="C18" s="657">
        <f>IF('4. CHP System'!I31="",0,'4. CHP System'!I31)</f>
        <v>0</v>
      </c>
      <c r="D18" s="824" t="s">
        <v>547</v>
      </c>
      <c r="E18" s="823" t="s">
        <v>838</v>
      </c>
      <c r="F18" s="466"/>
    </row>
    <row r="19" spans="1:8" ht="30">
      <c r="A19" s="888"/>
      <c r="B19" s="812" t="s">
        <v>839</v>
      </c>
      <c r="C19" s="657">
        <f>IF('4. CHP System'!D31="",0,'4. CHP System'!D31/1000)</f>
        <v>0</v>
      </c>
      <c r="D19" s="829" t="s">
        <v>545</v>
      </c>
      <c r="E19" s="830" t="s">
        <v>840</v>
      </c>
      <c r="F19" s="466"/>
    </row>
    <row r="20" spans="1:8">
      <c r="A20" s="888"/>
      <c r="B20" s="810" t="s">
        <v>548</v>
      </c>
      <c r="C20" s="658">
        <f>'6. Project Operation'!O25</f>
        <v>0</v>
      </c>
      <c r="D20" s="824" t="s">
        <v>547</v>
      </c>
      <c r="E20" s="821"/>
      <c r="F20" s="252"/>
    </row>
    <row r="21" spans="1:8">
      <c r="A21" s="888"/>
      <c r="B21" s="813" t="s">
        <v>549</v>
      </c>
      <c r="C21" s="659">
        <f>IF(C17=0,0,(3.412*(C16+C19)+C20)/C17)</f>
        <v>0</v>
      </c>
      <c r="D21" s="824"/>
      <c r="E21" s="821"/>
      <c r="F21" s="252"/>
    </row>
    <row r="22" spans="1:8">
      <c r="B22" s="813" t="s">
        <v>550</v>
      </c>
      <c r="C22" s="660">
        <f>IF(C4=0,0,C12/C4)</f>
        <v>0</v>
      </c>
      <c r="D22" s="820" t="s">
        <v>551</v>
      </c>
      <c r="E22" s="821"/>
      <c r="F22" s="253"/>
    </row>
    <row r="23" spans="1:8" ht="9" customHeight="1">
      <c r="B23" s="814"/>
      <c r="C23" s="666"/>
      <c r="D23" s="827"/>
      <c r="E23" s="828"/>
      <c r="F23" s="253"/>
    </row>
    <row r="24" spans="1:8">
      <c r="B24" s="810" t="s">
        <v>552</v>
      </c>
      <c r="C24" s="661">
        <f>'1. Application Form'!E69</f>
        <v>0</v>
      </c>
      <c r="D24" s="824"/>
      <c r="E24" s="821"/>
      <c r="F24" s="253"/>
    </row>
    <row r="25" spans="1:8">
      <c r="A25" s="888"/>
      <c r="B25" s="811" t="s">
        <v>859</v>
      </c>
      <c r="C25" s="661">
        <f>'5. Project Implementation'!D14</f>
        <v>0</v>
      </c>
      <c r="D25" s="824"/>
      <c r="E25" s="823" t="s">
        <v>860</v>
      </c>
      <c r="F25" s="890"/>
      <c r="G25" s="888"/>
      <c r="H25" s="888"/>
    </row>
    <row r="26" spans="1:8">
      <c r="B26" s="811" t="s">
        <v>567</v>
      </c>
      <c r="C26" s="662">
        <f>C12-C24</f>
        <v>0</v>
      </c>
      <c r="D26" s="824"/>
      <c r="E26" s="821"/>
      <c r="F26" s="254"/>
    </row>
    <row r="27" spans="1:8">
      <c r="B27" s="815" t="s">
        <v>629</v>
      </c>
      <c r="C27" s="663">
        <f>C11*C16</f>
        <v>0</v>
      </c>
      <c r="D27" s="824"/>
      <c r="E27" s="831"/>
      <c r="F27" s="253"/>
    </row>
    <row r="28" spans="1:8">
      <c r="B28" s="816" t="s">
        <v>630</v>
      </c>
      <c r="C28" s="663">
        <f>C10*C20</f>
        <v>0</v>
      </c>
      <c r="D28" s="824"/>
      <c r="E28" s="821"/>
      <c r="F28" s="253"/>
    </row>
    <row r="29" spans="1:8">
      <c r="B29" s="813" t="s">
        <v>553</v>
      </c>
      <c r="C29" s="664">
        <f>SUM(C27:C28)</f>
        <v>0</v>
      </c>
      <c r="D29" s="824"/>
      <c r="E29" s="821"/>
      <c r="F29" s="253"/>
    </row>
    <row r="30" spans="1:8">
      <c r="B30" s="815" t="s">
        <v>631</v>
      </c>
      <c r="C30" s="661">
        <f>'6. Project Operation'!F4/5</f>
        <v>0</v>
      </c>
      <c r="D30" s="824"/>
      <c r="E30" s="821"/>
      <c r="F30" s="253"/>
    </row>
    <row r="31" spans="1:8">
      <c r="B31" s="816" t="s">
        <v>632</v>
      </c>
      <c r="C31" s="661">
        <f>'6. Project Operation'!N4/5</f>
        <v>0</v>
      </c>
      <c r="D31" s="824"/>
      <c r="E31" s="821"/>
      <c r="F31" s="253"/>
    </row>
    <row r="32" spans="1:8">
      <c r="B32" s="813" t="s">
        <v>554</v>
      </c>
      <c r="C32" s="664">
        <f>SUM(C30:C31)</f>
        <v>0</v>
      </c>
      <c r="D32" s="824"/>
      <c r="E32" s="821"/>
      <c r="F32" s="253"/>
    </row>
    <row r="33" spans="2:7">
      <c r="B33" s="817" t="s">
        <v>555</v>
      </c>
      <c r="C33" s="664">
        <f>C29-C32</f>
        <v>0</v>
      </c>
      <c r="D33" s="824"/>
      <c r="E33" s="821"/>
      <c r="F33" s="254"/>
    </row>
    <row r="34" spans="2:7">
      <c r="B34" s="818" t="s">
        <v>556</v>
      </c>
      <c r="C34" s="665">
        <f>IF(C33=0,0,C26/C33)</f>
        <v>0</v>
      </c>
      <c r="D34" s="820" t="s">
        <v>557</v>
      </c>
      <c r="E34" s="821"/>
      <c r="F34" s="255"/>
      <c r="G34" s="251"/>
    </row>
    <row r="35" spans="2:7" ht="15.75" thickBot="1">
      <c r="B35" s="819" t="s">
        <v>558</v>
      </c>
      <c r="C35" s="667">
        <f ca="1">IF(ISERROR('TRC Tool'!D30),0,'TRC Tool'!D30)</f>
        <v>0</v>
      </c>
      <c r="D35" s="832"/>
      <c r="E35" s="833"/>
    </row>
  </sheetData>
  <sheetProtection password="A828" sheet="1" objects="1" scenarios="1"/>
  <customSheetViews>
    <customSheetView guid="{C56B3D6B-3B98-4A17-BD3C-B9F218E372DD}" showPageBreaks="1" showGridLines="0" fitToPage="1">
      <selection activeCell="C24" sqref="C24"/>
      <pageMargins left="0.53" right="0.57999999999999996" top="0.52" bottom="0.56000000000000005" header="0.3" footer="0.3"/>
      <pageSetup scale="66" orientation="landscape" r:id="rId1"/>
    </customSheetView>
    <customSheetView guid="{108BB875-1A79-407F-97F6-6D743F46DF3B}" showGridLines="0" fitToPage="1">
      <selection activeCell="C18" sqref="C18"/>
      <pageMargins left="0.53" right="0.57999999999999996" top="0.52" bottom="0.56000000000000005" header="0.3" footer="0.3"/>
      <pageSetup scale="66" orientation="landscape" r:id="rId2"/>
    </customSheetView>
  </customSheetViews>
  <dataValidations count="1">
    <dataValidation type="list" allowBlank="1" showInputMessage="1" showErrorMessage="1" sqref="C3">
      <formula1>Choose_QuarterYear</formula1>
    </dataValidation>
  </dataValidations>
  <pageMargins left="0.53" right="0.57999999999999996" top="0.52" bottom="0.56000000000000005" header="0.3" footer="0.3"/>
  <pageSetup scale="77"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34"/>
  <sheetViews>
    <sheetView showGridLines="0" showRowColHeaders="0" zoomScaleNormal="100" workbookViewId="0">
      <selection activeCell="D16" sqref="D16"/>
    </sheetView>
  </sheetViews>
  <sheetFormatPr defaultColWidth="9.140625" defaultRowHeight="12.75" outlineLevelRow="1"/>
  <cols>
    <col min="1" max="1" width="6.42578125" style="147" customWidth="1"/>
    <col min="2" max="2" width="2.42578125" style="147" customWidth="1"/>
    <col min="3" max="3" width="24.140625" style="147" customWidth="1"/>
    <col min="4" max="4" width="13.28515625" style="147" customWidth="1"/>
    <col min="5" max="8" width="11.140625" style="147" customWidth="1"/>
    <col min="9" max="9" width="12.28515625" style="147" customWidth="1"/>
    <col min="10" max="10" width="12.7109375" style="147" hidden="1" customWidth="1"/>
    <col min="11" max="12" width="10.7109375" style="147" customWidth="1"/>
    <col min="13" max="13" width="2.7109375" style="147" customWidth="1"/>
    <col min="14" max="16384" width="9.140625" style="147"/>
  </cols>
  <sheetData>
    <row r="1" spans="1:13" ht="13.5" thickBot="1"/>
    <row r="2" spans="1:13" ht="15">
      <c r="B2" s="148" t="str">
        <f>IF(Utility_Name="Pepco","Pepco Commercial &amp; Industrial Energy Savings Program",IF(Utility_Name="Delmarva Power", "Delmarva Power Commercial &amp; Industrial Energy Savings Program"))</f>
        <v>Delmarva Power Commercial &amp; Industrial Energy Savings Program</v>
      </c>
      <c r="C2" s="149"/>
      <c r="D2" s="149"/>
      <c r="E2" s="149"/>
      <c r="F2" s="149"/>
      <c r="G2" s="150"/>
      <c r="H2" s="151"/>
    </row>
    <row r="3" spans="1:13" ht="15.75" thickBot="1">
      <c r="B3" s="152" t="s">
        <v>388</v>
      </c>
      <c r="C3" s="153"/>
      <c r="D3" s="153"/>
      <c r="E3" s="153"/>
      <c r="F3" s="153"/>
      <c r="G3" s="153"/>
      <c r="H3" s="154"/>
      <c r="L3" s="155" t="s">
        <v>389</v>
      </c>
      <c r="M3" s="156"/>
    </row>
    <row r="4" spans="1:13" ht="15">
      <c r="B4" s="157" t="s">
        <v>390</v>
      </c>
      <c r="C4" s="158"/>
      <c r="D4" s="1593" t="str">
        <f>IF(CompanyName="","",CompanyName)</f>
        <v/>
      </c>
      <c r="E4" s="1594"/>
      <c r="F4" s="1594"/>
      <c r="G4" s="1594"/>
      <c r="H4" s="1595"/>
      <c r="L4" s="159" t="s">
        <v>391</v>
      </c>
      <c r="M4" s="160"/>
    </row>
    <row r="5" spans="1:13" ht="15">
      <c r="B5" s="292"/>
      <c r="C5" s="292"/>
      <c r="D5" s="1596"/>
      <c r="E5" s="1596"/>
      <c r="F5" s="1596"/>
      <c r="G5" s="1596"/>
      <c r="H5" s="1596"/>
      <c r="L5" s="161" t="s">
        <v>392</v>
      </c>
      <c r="M5" s="162"/>
    </row>
    <row r="6" spans="1:13" ht="15.75" hidden="1" outlineLevel="1" thickBot="1">
      <c r="B6" s="163" t="s">
        <v>393</v>
      </c>
      <c r="C6" s="291"/>
      <c r="D6" s="1597"/>
      <c r="E6" s="1598"/>
      <c r="F6" s="1598"/>
      <c r="G6" s="1598"/>
      <c r="H6" s="1599"/>
    </row>
    <row r="7" spans="1:13" ht="15.75" collapsed="1" thickBot="1">
      <c r="A7" s="164"/>
      <c r="B7" s="164"/>
      <c r="C7" s="164"/>
      <c r="D7" s="164"/>
      <c r="E7" s="164"/>
      <c r="F7" s="165"/>
      <c r="G7" s="165"/>
    </row>
    <row r="8" spans="1:13" ht="13.5" thickTop="1">
      <c r="B8" s="166"/>
      <c r="C8" s="167"/>
      <c r="D8" s="167"/>
      <c r="E8" s="167"/>
      <c r="F8" s="167"/>
      <c r="G8" s="167"/>
      <c r="H8" s="167"/>
      <c r="I8" s="167"/>
      <c r="J8" s="167"/>
      <c r="K8" s="167"/>
      <c r="L8" s="167"/>
      <c r="M8" s="168"/>
    </row>
    <row r="9" spans="1:13" ht="28.5" customHeight="1">
      <c r="B9" s="169"/>
      <c r="C9" s="170" t="s">
        <v>760</v>
      </c>
      <c r="D9" s="171"/>
      <c r="E9" s="171"/>
      <c r="F9" s="171"/>
      <c r="G9" s="171"/>
      <c r="H9" s="171"/>
      <c r="I9" s="171"/>
      <c r="J9" s="171"/>
      <c r="K9" s="171"/>
      <c r="L9" s="172"/>
      <c r="M9" s="173"/>
    </row>
    <row r="10" spans="1:13" ht="13.5" customHeight="1">
      <c r="B10" s="169"/>
      <c r="C10" s="125"/>
      <c r="D10" s="125"/>
      <c r="E10" s="125"/>
      <c r="F10" s="125"/>
      <c r="G10" s="125"/>
      <c r="H10" s="125"/>
      <c r="I10" s="125"/>
      <c r="J10" s="125"/>
      <c r="M10" s="173"/>
    </row>
    <row r="11" spans="1:13" ht="13.5" customHeight="1">
      <c r="B11" s="169"/>
      <c r="C11" s="1600" t="s">
        <v>394</v>
      </c>
      <c r="D11" s="1601"/>
      <c r="E11" s="125"/>
      <c r="F11" s="125"/>
      <c r="G11" s="125"/>
      <c r="H11" s="125"/>
      <c r="I11" s="125"/>
      <c r="J11" s="125"/>
      <c r="M11" s="173"/>
    </row>
    <row r="12" spans="1:13" ht="13.5" hidden="1" customHeight="1" outlineLevel="1">
      <c r="A12" s="147" t="s">
        <v>395</v>
      </c>
      <c r="B12" s="169"/>
      <c r="C12" s="174" t="s">
        <v>396</v>
      </c>
      <c r="D12" s="175">
        <f>'Pepco Values'!C60</f>
        <v>8.1799999999999998E-2</v>
      </c>
      <c r="E12" s="176"/>
      <c r="F12" s="125"/>
      <c r="G12" s="125"/>
      <c r="H12" s="125"/>
      <c r="I12" s="125"/>
      <c r="J12" s="125"/>
      <c r="M12" s="173"/>
    </row>
    <row r="13" spans="1:13" ht="13.5" hidden="1" customHeight="1" outlineLevel="1">
      <c r="A13" s="147" t="s">
        <v>395</v>
      </c>
      <c r="B13" s="169"/>
      <c r="C13" s="177" t="s">
        <v>397</v>
      </c>
      <c r="D13" s="178" t="s">
        <v>398</v>
      </c>
      <c r="E13" s="176"/>
      <c r="F13" s="125"/>
      <c r="G13" s="125"/>
      <c r="H13" s="125"/>
      <c r="I13" s="125"/>
      <c r="J13" s="125"/>
      <c r="M13" s="173"/>
    </row>
    <row r="14" spans="1:13" ht="13.5" hidden="1" customHeight="1" outlineLevel="1">
      <c r="A14" s="147" t="s">
        <v>395</v>
      </c>
      <c r="B14" s="169"/>
      <c r="C14" s="179" t="s">
        <v>399</v>
      </c>
      <c r="D14" s="180">
        <f>'Pepco Values'!D56</f>
        <v>1</v>
      </c>
      <c r="E14" s="176"/>
      <c r="I14" s="125"/>
      <c r="J14" s="125"/>
      <c r="M14" s="173"/>
    </row>
    <row r="15" spans="1:13" ht="13.5" hidden="1" customHeight="1" collapsed="1">
      <c r="B15" s="169"/>
      <c r="C15" s="177" t="s">
        <v>400</v>
      </c>
      <c r="D15" s="181"/>
      <c r="E15" s="182"/>
      <c r="J15" s="125"/>
      <c r="K15" s="125"/>
      <c r="L15" s="125"/>
      <c r="M15" s="173"/>
    </row>
    <row r="16" spans="1:13" ht="13.5" customHeight="1">
      <c r="B16" s="169"/>
      <c r="C16" s="179" t="s">
        <v>353</v>
      </c>
      <c r="D16" s="398">
        <f>'6. Project Operation'!E6</f>
        <v>0</v>
      </c>
      <c r="E16" s="183"/>
      <c r="F16" s="125"/>
      <c r="G16" s="125"/>
      <c r="H16" s="125"/>
      <c r="I16" s="125"/>
      <c r="J16" s="125"/>
      <c r="K16" s="125"/>
      <c r="L16" s="125"/>
      <c r="M16" s="173"/>
    </row>
    <row r="17" spans="2:15" ht="13.5" customHeight="1">
      <c r="B17" s="169"/>
      <c r="C17" s="177" t="s">
        <v>401</v>
      </c>
      <c r="D17" s="290">
        <f>Summary!C24</f>
        <v>0</v>
      </c>
      <c r="E17" s="183"/>
      <c r="F17" s="125"/>
      <c r="I17" s="185"/>
      <c r="J17" s="185"/>
      <c r="K17" s="185"/>
      <c r="L17" s="185"/>
      <c r="M17" s="186"/>
      <c r="N17" s="187"/>
      <c r="O17" s="187"/>
    </row>
    <row r="18" spans="2:15" ht="13.5" hidden="1" customHeight="1" outlineLevel="1">
      <c r="B18" s="169"/>
      <c r="C18" s="177" t="s">
        <v>402</v>
      </c>
      <c r="D18" s="184">
        <f>$D$17*'Pepco Values'!E56</f>
        <v>0</v>
      </c>
      <c r="E18" s="176"/>
      <c r="F18" s="125"/>
      <c r="H18" s="125"/>
      <c r="I18" s="125"/>
      <c r="J18" s="125"/>
      <c r="K18" s="125"/>
      <c r="L18" s="125"/>
      <c r="M18" s="173"/>
    </row>
    <row r="19" spans="2:15" ht="13.5" customHeight="1" collapsed="1">
      <c r="B19" s="169"/>
      <c r="C19" s="177" t="s">
        <v>403</v>
      </c>
      <c r="D19" s="398">
        <f>Summary!C17</f>
        <v>0</v>
      </c>
      <c r="E19" s="176"/>
      <c r="F19" s="125"/>
      <c r="H19" s="125"/>
      <c r="I19" s="125"/>
      <c r="J19" s="125"/>
      <c r="K19" s="125"/>
      <c r="L19" s="125"/>
      <c r="M19" s="173"/>
    </row>
    <row r="20" spans="2:15" ht="13.5" customHeight="1">
      <c r="B20" s="169"/>
      <c r="C20" s="177"/>
      <c r="D20" s="399"/>
      <c r="E20" s="176"/>
      <c r="F20" s="125"/>
      <c r="H20" s="125"/>
      <c r="I20" s="125"/>
      <c r="J20" s="125"/>
      <c r="K20" s="125"/>
      <c r="L20" s="125"/>
      <c r="M20" s="173"/>
    </row>
    <row r="21" spans="2:15" ht="13.5" customHeight="1">
      <c r="B21" s="169"/>
      <c r="C21" s="177" t="s">
        <v>404</v>
      </c>
      <c r="D21" s="290">
        <f>Summary!C30</f>
        <v>0</v>
      </c>
      <c r="E21" s="183"/>
      <c r="F21" s="125"/>
      <c r="G21" s="188"/>
      <c r="H21" s="125"/>
      <c r="I21" s="125"/>
      <c r="J21" s="125"/>
      <c r="K21" s="125"/>
      <c r="L21" s="125"/>
      <c r="M21" s="173"/>
    </row>
    <row r="22" spans="2:15" ht="13.5" customHeight="1">
      <c r="B22" s="169"/>
      <c r="C22" s="177" t="s">
        <v>361</v>
      </c>
      <c r="D22" s="290">
        <f>Summary!C31</f>
        <v>0</v>
      </c>
      <c r="E22" s="183"/>
      <c r="F22" s="125"/>
      <c r="G22" s="188"/>
      <c r="H22" s="125"/>
      <c r="I22" s="125"/>
      <c r="J22" s="125"/>
      <c r="K22" s="125"/>
      <c r="L22" s="125"/>
      <c r="M22" s="173"/>
    </row>
    <row r="23" spans="2:15" ht="13.5" customHeight="1">
      <c r="B23" s="169"/>
      <c r="C23" s="189"/>
      <c r="D23" s="189"/>
      <c r="E23" s="189"/>
      <c r="F23" s="125"/>
      <c r="G23" s="183"/>
      <c r="H23" s="125"/>
      <c r="I23" s="125"/>
      <c r="J23" s="125"/>
      <c r="K23" s="125"/>
      <c r="L23" s="125"/>
      <c r="M23" s="173"/>
    </row>
    <row r="24" spans="2:15" ht="13.5" customHeight="1">
      <c r="B24" s="169"/>
      <c r="C24" s="190"/>
      <c r="D24" s="191"/>
      <c r="E24" s="1602" t="s">
        <v>405</v>
      </c>
      <c r="F24" s="1603"/>
      <c r="G24" s="1603"/>
      <c r="H24" s="1603"/>
      <c r="I24" s="1604"/>
      <c r="J24" s="125"/>
      <c r="K24" s="125"/>
      <c r="L24" s="125"/>
      <c r="M24" s="173"/>
    </row>
    <row r="25" spans="2:15" ht="65.25" customHeight="1">
      <c r="B25" s="169"/>
      <c r="C25" s="190"/>
      <c r="D25" s="192" t="s">
        <v>364</v>
      </c>
      <c r="E25" s="192" t="s">
        <v>406</v>
      </c>
      <c r="F25" s="192" t="s">
        <v>407</v>
      </c>
      <c r="G25" s="192" t="s">
        <v>408</v>
      </c>
      <c r="H25" s="192" t="s">
        <v>409</v>
      </c>
      <c r="I25" s="192" t="s">
        <v>374</v>
      </c>
      <c r="J25" s="192" t="s">
        <v>410</v>
      </c>
      <c r="K25" s="192" t="s">
        <v>377</v>
      </c>
      <c r="L25" s="192" t="s">
        <v>380</v>
      </c>
      <c r="M25" s="173"/>
    </row>
    <row r="26" spans="2:15" ht="13.5" customHeight="1">
      <c r="B26" s="169"/>
      <c r="C26" s="174" t="s">
        <v>411</v>
      </c>
      <c r="D26" s="192"/>
      <c r="E26" s="400">
        <v>0.17</v>
      </c>
      <c r="F26" s="400">
        <v>0.16</v>
      </c>
      <c r="G26" s="400">
        <v>0.34</v>
      </c>
      <c r="H26" s="400">
        <v>0.33</v>
      </c>
      <c r="I26" s="193">
        <f>SUM(E26:H26)</f>
        <v>1</v>
      </c>
      <c r="J26" s="194"/>
      <c r="K26" s="192"/>
      <c r="L26" s="192"/>
      <c r="M26" s="173"/>
    </row>
    <row r="27" spans="2:15" ht="13.5" customHeight="1">
      <c r="B27" s="169"/>
      <c r="C27" s="190"/>
      <c r="D27" s="290">
        <f>Summary!C12</f>
        <v>0</v>
      </c>
      <c r="E27" s="195">
        <f>$I$27*E26</f>
        <v>0</v>
      </c>
      <c r="F27" s="195">
        <f>$I$27*F26</f>
        <v>0</v>
      </c>
      <c r="G27" s="195">
        <f>$I$27*G26</f>
        <v>0</v>
      </c>
      <c r="H27" s="195">
        <f>$I$27*H26</f>
        <v>0</v>
      </c>
      <c r="I27" s="401">
        <f>(Summary!C16+Summary!C19)*1000</f>
        <v>0</v>
      </c>
      <c r="J27" s="398"/>
      <c r="K27" s="402">
        <f>Summary!C14</f>
        <v>0</v>
      </c>
      <c r="L27" s="403">
        <f>Summary!C20*10</f>
        <v>0</v>
      </c>
      <c r="M27" s="173"/>
    </row>
    <row r="28" spans="2:15" ht="13.5" customHeight="1">
      <c r="B28" s="169"/>
      <c r="C28" s="125"/>
      <c r="D28" s="190"/>
      <c r="E28" s="125"/>
      <c r="F28" s="190"/>
      <c r="G28" s="125"/>
      <c r="H28" s="125"/>
      <c r="I28" s="125"/>
      <c r="J28" s="125"/>
      <c r="K28" s="190"/>
      <c r="L28" s="125"/>
      <c r="M28" s="173"/>
    </row>
    <row r="29" spans="2:15" ht="13.5" customHeight="1">
      <c r="B29" s="169"/>
      <c r="C29" s="196" t="s">
        <v>412</v>
      </c>
      <c r="D29" s="197"/>
      <c r="F29" s="125"/>
      <c r="G29" s="125"/>
      <c r="H29" s="125"/>
      <c r="I29" s="125"/>
      <c r="J29" s="125"/>
      <c r="K29" s="125"/>
      <c r="L29" s="125"/>
      <c r="M29" s="173"/>
    </row>
    <row r="30" spans="2:15" ht="13.5" customHeight="1">
      <c r="B30" s="169"/>
      <c r="C30" s="198" t="s">
        <v>413</v>
      </c>
      <c r="D30" s="199" t="e">
        <f ca="1">IF(Utility_Name="Pepco",SUM('Pepco Values'!$J$25:$J$35)/SUM('Pepco Values'!$K$25:$K$35),IF(Utility_Name="Delmarva Power",SUM('Delmarva Values'!$J$25:$J$35)/SUM('Delmarva Values'!$K$25:$K$35),0))</f>
        <v>#DIV/0!</v>
      </c>
      <c r="F30" s="185"/>
      <c r="G30" s="293"/>
      <c r="H30" s="293"/>
      <c r="I30" s="294"/>
      <c r="J30" s="185"/>
      <c r="K30" s="185"/>
      <c r="L30" s="125"/>
      <c r="M30" s="173"/>
    </row>
    <row r="31" spans="2:15" ht="13.5" customHeight="1">
      <c r="B31" s="169"/>
      <c r="C31" s="125"/>
      <c r="E31" s="190"/>
      <c r="F31" s="125"/>
      <c r="G31" s="125"/>
      <c r="H31" s="125"/>
      <c r="I31" s="125"/>
      <c r="J31" s="125"/>
      <c r="K31" s="125"/>
      <c r="L31" s="125"/>
      <c r="M31" s="173"/>
    </row>
    <row r="32" spans="2:15" ht="13.5" hidden="1" customHeight="1">
      <c r="B32" s="169"/>
      <c r="C32" s="200"/>
      <c r="D32" s="201" t="s">
        <v>414</v>
      </c>
      <c r="E32" s="202"/>
      <c r="F32" s="202"/>
      <c r="G32" s="202"/>
      <c r="H32" s="202"/>
      <c r="I32" s="202"/>
      <c r="J32" s="202"/>
      <c r="K32" s="202"/>
      <c r="L32" s="203"/>
      <c r="M32" s="173"/>
    </row>
    <row r="33" spans="2:13" ht="13.5" customHeight="1" thickBot="1">
      <c r="B33" s="204"/>
      <c r="C33" s="205"/>
      <c r="D33" s="205"/>
      <c r="E33" s="205"/>
      <c r="F33" s="205"/>
      <c r="G33" s="205"/>
      <c r="H33" s="205"/>
      <c r="I33" s="205"/>
      <c r="J33" s="205"/>
      <c r="K33" s="205"/>
      <c r="L33" s="205"/>
      <c r="M33" s="206"/>
    </row>
    <row r="34" spans="2:13" ht="13.5" thickTop="1"/>
  </sheetData>
  <sheetProtection formatCells="0"/>
  <customSheetViews>
    <customSheetView guid="{C56B3D6B-3B98-4A17-BD3C-B9F218E372DD}" showPageBreaks="1" showGridLines="0" showRowCol="0" fitToPage="1" printArea="1" hiddenRows="1" hiddenColumns="1" state="hidden">
      <selection activeCell="D16" sqref="D16"/>
      <pageMargins left="0.66" right="0.59" top="0.75" bottom="0.75" header="0.5" footer="0.5"/>
      <printOptions horizontalCentered="1"/>
      <pageSetup scale="76" orientation="portrait" r:id="rId1"/>
      <headerFooter alignWithMargins="0">
        <oddFooter>&amp;R&amp;D &amp;T</oddFooter>
      </headerFooter>
    </customSheetView>
    <customSheetView guid="{108BB875-1A79-407F-97F6-6D743F46DF3B}" showPageBreaks="1" showGridLines="0" showRowCol="0" fitToPage="1" printArea="1" hiddenRows="1" hiddenColumns="1" state="hidden">
      <selection activeCell="D16" sqref="D16"/>
      <pageMargins left="0.66" right="0.59" top="0.75" bottom="0.75" header="0.5" footer="0.5"/>
      <printOptions horizontalCentered="1"/>
      <pageSetup scale="76" orientation="portrait" r:id="rId2"/>
      <headerFooter alignWithMargins="0">
        <oddFooter>&amp;R&amp;D &amp;T</oddFooter>
      </headerFooter>
    </customSheetView>
  </customSheetViews>
  <mergeCells count="5">
    <mergeCell ref="D4:H4"/>
    <mergeCell ref="D5:H5"/>
    <mergeCell ref="D6:H6"/>
    <mergeCell ref="C11:D11"/>
    <mergeCell ref="E24:I24"/>
  </mergeCells>
  <dataValidations count="1">
    <dataValidation type="decimal" allowBlank="1" showInputMessage="1" showErrorMessage="1" error="Please enter a value less than 25 years" sqref="D16">
      <formula1>0</formula1>
      <formula2>24</formula2>
    </dataValidation>
  </dataValidations>
  <printOptions horizontalCentered="1"/>
  <pageMargins left="0.66" right="0.59" top="0.75" bottom="0.75" header="0.5" footer="0.5"/>
  <pageSetup scale="76" orientation="portrait" r:id="rId3"/>
  <headerFooter alignWithMargins="0">
    <oddFooter>&amp;R&amp;D &amp;T</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BK67"/>
  <sheetViews>
    <sheetView showGridLines="0" zoomScale="90" zoomScaleNormal="90" workbookViewId="0">
      <selection activeCell="I33" sqref="I33"/>
    </sheetView>
  </sheetViews>
  <sheetFormatPr defaultColWidth="9.140625" defaultRowHeight="12.75"/>
  <cols>
    <col min="1" max="1" width="9.140625" style="118"/>
    <col min="2" max="2" width="13.7109375" style="118" customWidth="1"/>
    <col min="3" max="3" width="12.7109375" style="118" customWidth="1"/>
    <col min="4" max="4" width="10.7109375" style="118" customWidth="1"/>
    <col min="5" max="7" width="13.28515625" style="118" customWidth="1"/>
    <col min="8" max="8" width="16.140625" style="118" customWidth="1"/>
    <col min="9" max="9" width="13.7109375" style="118" customWidth="1"/>
    <col min="10" max="10" width="14.5703125" style="118" customWidth="1"/>
    <col min="11" max="11" width="15.140625" style="118" customWidth="1"/>
    <col min="12" max="24" width="7.5703125" style="118" customWidth="1"/>
    <col min="25" max="16384" width="9.140625" style="118"/>
  </cols>
  <sheetData>
    <row r="1" spans="2:63">
      <c r="D1" s="208" t="s">
        <v>488</v>
      </c>
      <c r="E1" s="215">
        <v>2012</v>
      </c>
      <c r="F1" s="215">
        <v>2013</v>
      </c>
      <c r="G1" s="215">
        <v>2014</v>
      </c>
      <c r="H1" s="215">
        <v>2015</v>
      </c>
      <c r="I1" s="215">
        <v>2016</v>
      </c>
      <c r="J1" s="215">
        <v>2017</v>
      </c>
      <c r="K1" s="215">
        <v>2018</v>
      </c>
      <c r="L1" s="215">
        <v>2019</v>
      </c>
      <c r="M1" s="215">
        <v>2020</v>
      </c>
      <c r="N1" s="215">
        <v>2021</v>
      </c>
      <c r="O1" s="215">
        <v>2022</v>
      </c>
      <c r="P1" s="215">
        <v>2023</v>
      </c>
      <c r="Q1" s="215">
        <v>2024</v>
      </c>
      <c r="R1" s="215">
        <v>2025</v>
      </c>
      <c r="S1" s="215">
        <v>2026</v>
      </c>
      <c r="T1" s="215">
        <v>2027</v>
      </c>
      <c r="U1" s="215">
        <v>2028</v>
      </c>
      <c r="V1" s="215">
        <v>2029</v>
      </c>
      <c r="W1" s="215">
        <v>2030</v>
      </c>
      <c r="X1" s="215">
        <v>2031</v>
      </c>
      <c r="Y1" s="215">
        <v>2032</v>
      </c>
      <c r="Z1" s="215">
        <v>2033</v>
      </c>
      <c r="AA1" s="215">
        <v>2034</v>
      </c>
      <c r="AB1" s="215">
        <v>2035</v>
      </c>
      <c r="AC1" s="215">
        <v>2036</v>
      </c>
      <c r="AD1" s="215">
        <v>2037</v>
      </c>
      <c r="AE1" s="215">
        <v>2038</v>
      </c>
      <c r="AF1" s="215">
        <v>2039</v>
      </c>
      <c r="AG1" s="215">
        <v>2040</v>
      </c>
      <c r="AH1" s="215">
        <v>2041</v>
      </c>
      <c r="AI1" s="215">
        <v>2042</v>
      </c>
      <c r="AJ1" s="215">
        <v>2043</v>
      </c>
      <c r="AK1" s="215">
        <v>2044</v>
      </c>
      <c r="AL1" s="215">
        <v>2045</v>
      </c>
      <c r="AM1" s="215">
        <v>2046</v>
      </c>
      <c r="AN1" s="215">
        <v>2047</v>
      </c>
      <c r="AO1" s="215">
        <v>2048</v>
      </c>
      <c r="AP1" s="215">
        <v>2049</v>
      </c>
      <c r="AQ1" s="215">
        <v>2050</v>
      </c>
      <c r="AR1" s="215">
        <v>2051</v>
      </c>
      <c r="AS1" s="215">
        <v>2052</v>
      </c>
      <c r="AT1" s="215">
        <v>2053</v>
      </c>
      <c r="AU1" s="215">
        <v>2054</v>
      </c>
      <c r="AV1" s="215">
        <v>2055</v>
      </c>
      <c r="AW1" s="215">
        <v>2056</v>
      </c>
      <c r="AX1" s="215">
        <v>2057</v>
      </c>
      <c r="AY1" s="215">
        <v>2058</v>
      </c>
      <c r="AZ1" s="215">
        <v>2059</v>
      </c>
      <c r="BA1" s="215">
        <v>2060</v>
      </c>
      <c r="BB1" s="215">
        <v>2061</v>
      </c>
      <c r="BC1" s="215">
        <v>2062</v>
      </c>
      <c r="BD1" s="215">
        <v>2063</v>
      </c>
      <c r="BE1" s="215">
        <v>2064</v>
      </c>
      <c r="BF1" s="215">
        <v>2065</v>
      </c>
      <c r="BG1" s="215">
        <v>2066</v>
      </c>
      <c r="BH1" s="215">
        <v>2067</v>
      </c>
    </row>
    <row r="2" spans="2:63" s="218" customFormat="1">
      <c r="B2" s="208" t="s">
        <v>489</v>
      </c>
      <c r="C2" s="216" t="s">
        <v>490</v>
      </c>
      <c r="D2" s="216" t="s">
        <v>491</v>
      </c>
      <c r="E2" s="217">
        <v>8.4884320120636833E-2</v>
      </c>
      <c r="F2" s="217">
        <v>8.6900928123652729E-2</v>
      </c>
      <c r="G2" s="217">
        <v>8.8967951326744052E-2</v>
      </c>
      <c r="H2" s="217">
        <v>9.108665010991264E-2</v>
      </c>
      <c r="I2" s="217">
        <v>9.3258316362660451E-2</v>
      </c>
      <c r="J2" s="217">
        <v>9.5484274271726954E-2</v>
      </c>
      <c r="K2" s="218">
        <v>9.7765881128520124E-2</v>
      </c>
      <c r="L2" s="218">
        <v>0.10010452815673312</v>
      </c>
      <c r="M2" s="218">
        <v>0.10250164136065143</v>
      </c>
      <c r="N2" s="218">
        <v>0.10495868239466771</v>
      </c>
      <c r="O2" s="218">
        <v>0.1074771494545344</v>
      </c>
      <c r="P2" s="218">
        <v>0.11005857819089776</v>
      </c>
      <c r="Q2" s="218">
        <v>0.11270454264567019</v>
      </c>
      <c r="R2" s="218">
        <v>0.11541665621181192</v>
      </c>
      <c r="S2" s="218">
        <v>0.11819657261710723</v>
      </c>
      <c r="T2" s="218">
        <v>0.12104598693253489</v>
      </c>
      <c r="U2" s="218">
        <v>0.12396663660584825</v>
      </c>
      <c r="V2" s="218">
        <v>0.12696030252099444</v>
      </c>
      <c r="W2" s="218">
        <v>0.13002881008401929</v>
      </c>
      <c r="X2" s="218">
        <v>0.13317403033611977</v>
      </c>
      <c r="Y2" s="218">
        <v>0.13639788109452275</v>
      </c>
      <c r="Z2" s="218">
        <v>0.13970232812188582</v>
      </c>
      <c r="AA2" s="218">
        <v>0.14308938632493295</v>
      </c>
      <c r="AB2" s="218">
        <v>0.14656112098305626</v>
      </c>
      <c r="AC2" s="218">
        <f t="shared" ref="AC2" si="0">AB2*$BK2</f>
        <v>0.15006699364621995</v>
      </c>
      <c r="AD2" s="218">
        <f t="shared" ref="AD2:AY2" si="1">AC2*$BK2</f>
        <v>0.153656729908733</v>
      </c>
      <c r="AE2" s="218">
        <f t="shared" si="1"/>
        <v>0.15733233586265055</v>
      </c>
      <c r="AF2" s="218">
        <f t="shared" si="1"/>
        <v>0.16109586558753797</v>
      </c>
      <c r="AG2" s="218">
        <f t="shared" si="1"/>
        <v>0.16494942229837489</v>
      </c>
      <c r="AH2" s="218">
        <f t="shared" si="1"/>
        <v>0.16889515952091819</v>
      </c>
      <c r="AI2" s="218">
        <f t="shared" si="1"/>
        <v>0.17293528229518049</v>
      </c>
      <c r="AJ2" s="218">
        <f t="shared" si="1"/>
        <v>0.17707204840769719</v>
      </c>
      <c r="AK2" s="218">
        <f t="shared" si="1"/>
        <v>0.18130776965327031</v>
      </c>
      <c r="AL2" s="218">
        <f t="shared" si="1"/>
        <v>0.18564481312689429</v>
      </c>
      <c r="AM2" s="218">
        <f t="shared" si="1"/>
        <v>0.19008560254658599</v>
      </c>
      <c r="AN2" s="218">
        <f t="shared" si="1"/>
        <v>0.19463261960785777</v>
      </c>
      <c r="AO2" s="218">
        <f t="shared" si="1"/>
        <v>0.19928840537059092</v>
      </c>
      <c r="AP2" s="218">
        <f t="shared" si="1"/>
        <v>0.20405556167908429</v>
      </c>
      <c r="AQ2" s="218">
        <f t="shared" si="1"/>
        <v>0.20893675261607172</v>
      </c>
      <c r="AR2" s="218">
        <f t="shared" si="1"/>
        <v>0.2139347059915209</v>
      </c>
      <c r="AS2" s="218">
        <f t="shared" si="1"/>
        <v>0.21905221486704554</v>
      </c>
      <c r="AT2" s="218">
        <f t="shared" si="1"/>
        <v>0.22429213911678308</v>
      </c>
      <c r="AU2" s="218">
        <f t="shared" si="1"/>
        <v>0.22965740702560963</v>
      </c>
      <c r="AV2" s="218">
        <f t="shared" si="1"/>
        <v>0.23515101692558593</v>
      </c>
      <c r="AW2" s="218">
        <f t="shared" si="1"/>
        <v>0.24077603887154841</v>
      </c>
      <c r="AX2" s="218">
        <f t="shared" si="1"/>
        <v>0.24653561635678195</v>
      </c>
      <c r="AY2" s="218">
        <f t="shared" si="1"/>
        <v>0.25243296806973298</v>
      </c>
      <c r="AZ2" s="218">
        <f t="shared" ref="AZ2:BH2" si="2">AY2*$BK2</f>
        <v>0.25847138969274486</v>
      </c>
      <c r="BA2" s="218">
        <f t="shared" si="2"/>
        <v>0.26465425574382045</v>
      </c>
      <c r="BB2" s="218">
        <f t="shared" si="2"/>
        <v>0.27098502146244141</v>
      </c>
      <c r="BC2" s="218">
        <f t="shared" si="2"/>
        <v>0.2774672247404979</v>
      </c>
      <c r="BD2" s="218">
        <f t="shared" si="2"/>
        <v>0.28410448809940786</v>
      </c>
      <c r="BE2" s="218">
        <f t="shared" si="2"/>
        <v>0.29090052071453076</v>
      </c>
      <c r="BF2" s="218">
        <f t="shared" si="2"/>
        <v>0.29785912048800722</v>
      </c>
      <c r="BG2" s="218">
        <f t="shared" si="2"/>
        <v>0.30498417617118262</v>
      </c>
      <c r="BH2" s="218">
        <f t="shared" si="2"/>
        <v>0.31227966953780106</v>
      </c>
      <c r="BK2" s="907">
        <v>1.0239208914318347</v>
      </c>
    </row>
    <row r="3" spans="2:63" s="218" customFormat="1">
      <c r="C3" s="216" t="s">
        <v>490</v>
      </c>
      <c r="D3" s="216" t="s">
        <v>492</v>
      </c>
      <c r="E3" s="217">
        <v>5.4631093240587791E-2</v>
      </c>
      <c r="F3" s="217">
        <v>5.5891370571602483E-2</v>
      </c>
      <c r="G3" s="217">
        <v>5.7183154835892536E-2</v>
      </c>
      <c r="H3" s="217">
        <v>5.8507233706789848E-2</v>
      </c>
      <c r="I3" s="217">
        <v>5.9864414549459594E-2</v>
      </c>
      <c r="J3" s="217">
        <v>6.1255524913196073E-2</v>
      </c>
      <c r="K3" s="218">
        <v>6.2681413036025965E-2</v>
      </c>
      <c r="L3" s="218">
        <v>6.4142948361926605E-2</v>
      </c>
      <c r="M3" s="218">
        <v>6.5641022070974761E-2</v>
      </c>
      <c r="N3" s="218">
        <v>6.7176547622749133E-2</v>
      </c>
      <c r="O3" s="218">
        <v>6.8750461313317857E-2</v>
      </c>
      <c r="P3" s="218">
        <v>7.0363722846150792E-2</v>
      </c>
      <c r="Q3" s="218">
        <v>7.2017315917304564E-2</v>
      </c>
      <c r="R3" s="218">
        <v>7.3712248815237164E-2</v>
      </c>
      <c r="S3" s="218">
        <v>7.5449555035618079E-2</v>
      </c>
      <c r="T3" s="218">
        <v>7.7230293911508527E-2</v>
      </c>
      <c r="U3" s="218">
        <v>7.9055551259296239E-2</v>
      </c>
      <c r="V3" s="218">
        <v>8.0926440040778647E-2</v>
      </c>
      <c r="W3" s="218">
        <v>8.2844101041798096E-2</v>
      </c>
      <c r="X3" s="218">
        <v>8.4809703567843051E-2</v>
      </c>
      <c r="Y3" s="218">
        <v>8.6824446157039117E-2</v>
      </c>
      <c r="Z3" s="218">
        <v>8.8889557310965095E-2</v>
      </c>
      <c r="AA3" s="218">
        <v>9.100629624373921E-2</v>
      </c>
      <c r="AB3" s="218">
        <v>9.3175953649832693E-2</v>
      </c>
      <c r="AC3" s="218">
        <f t="shared" ref="AC3" si="3">AB3*$BK3</f>
        <v>9.5348526685246598E-2</v>
      </c>
      <c r="AD3" s="218">
        <f t="shared" ref="AD3:AY3" si="4">AC3*$BK3</f>
        <v>9.7571757357199931E-2</v>
      </c>
      <c r="AE3" s="218">
        <f t="shared" si="4"/>
        <v>9.9846826843999661E-2</v>
      </c>
      <c r="AF3" s="218">
        <f t="shared" si="4"/>
        <v>0.10217494386535203</v>
      </c>
      <c r="AG3" s="218">
        <f t="shared" si="4"/>
        <v>0.10455734532454215</v>
      </c>
      <c r="AH3" s="218">
        <f t="shared" si="4"/>
        <v>0.10699529696558734</v>
      </c>
      <c r="AI3" s="218">
        <f t="shared" si="4"/>
        <v>0.10949009404571312</v>
      </c>
      <c r="AJ3" s="218">
        <f t="shared" si="4"/>
        <v>0.11204306202350935</v>
      </c>
      <c r="AK3" s="218">
        <f t="shared" si="4"/>
        <v>0.11465555726313194</v>
      </c>
      <c r="AL3" s="218">
        <f t="shared" si="4"/>
        <v>0.11732896775492445</v>
      </c>
      <c r="AM3" s="218">
        <f t="shared" si="4"/>
        <v>0.1200647138528422</v>
      </c>
      <c r="AN3" s="218">
        <f t="shared" si="4"/>
        <v>0.122864249029071</v>
      </c>
      <c r="AO3" s="218">
        <f t="shared" si="4"/>
        <v>0.12572906064624104</v>
      </c>
      <c r="AP3" s="218">
        <f t="shared" si="4"/>
        <v>0.12866067074764656</v>
      </c>
      <c r="AQ3" s="218">
        <f t="shared" si="4"/>
        <v>0.13166063686589091</v>
      </c>
      <c r="AR3" s="218">
        <f t="shared" si="4"/>
        <v>0.13473055285038665</v>
      </c>
      <c r="AS3" s="218">
        <f t="shared" si="4"/>
        <v>0.13787204971415054</v>
      </c>
      <c r="AT3" s="218">
        <f t="shared" si="4"/>
        <v>0.14108679650034289</v>
      </c>
      <c r="AU3" s="218">
        <f t="shared" si="4"/>
        <v>0.14437650116901224</v>
      </c>
      <c r="AV3" s="218">
        <f t="shared" si="4"/>
        <v>0.14774291150451582</v>
      </c>
      <c r="AW3" s="218">
        <f t="shared" si="4"/>
        <v>0.15118781604409851</v>
      </c>
      <c r="AX3" s="218">
        <f t="shared" si="4"/>
        <v>0.15471304502812314</v>
      </c>
      <c r="AY3" s="218">
        <f t="shared" si="4"/>
        <v>0.15832047137245742</v>
      </c>
      <c r="AZ3" s="218">
        <f t="shared" ref="AZ3:BH3" si="5">AY3*$BK3</f>
        <v>0.16201201166353377</v>
      </c>
      <c r="BA3" s="218">
        <f t="shared" si="5"/>
        <v>0.1657896271766108</v>
      </c>
      <c r="BB3" s="218">
        <f t="shared" si="5"/>
        <v>0.16965532491777768</v>
      </c>
      <c r="BC3" s="218">
        <f t="shared" si="5"/>
        <v>0.17361115869025456</v>
      </c>
      <c r="BD3" s="218">
        <f t="shared" si="5"/>
        <v>0.17765923018555596</v>
      </c>
      <c r="BE3" s="218">
        <f t="shared" si="5"/>
        <v>0.18180169010009661</v>
      </c>
      <c r="BF3" s="218">
        <f t="shared" si="5"/>
        <v>0.18604073927783318</v>
      </c>
      <c r="BG3" s="218">
        <f t="shared" si="5"/>
        <v>0.19037862987954868</v>
      </c>
      <c r="BH3" s="218">
        <f t="shared" si="5"/>
        <v>0.19481766657940106</v>
      </c>
      <c r="BK3" s="907">
        <v>1.0233168854228067</v>
      </c>
    </row>
    <row r="4" spans="2:63" s="218" customFormat="1">
      <c r="C4" s="216" t="s">
        <v>490</v>
      </c>
      <c r="D4" s="216" t="s">
        <v>493</v>
      </c>
      <c r="E4" s="217">
        <v>7.2681241764742305E-2</v>
      </c>
      <c r="F4" s="217">
        <v>7.4392772808860849E-2</v>
      </c>
      <c r="G4" s="217">
        <v>7.6147092129082369E-2</v>
      </c>
      <c r="H4" s="217">
        <v>7.7945269432309408E-2</v>
      </c>
      <c r="I4" s="217">
        <v>7.978840116811714E-2</v>
      </c>
      <c r="J4" s="217">
        <v>8.167761119732006E-2</v>
      </c>
      <c r="K4" s="218">
        <v>8.3614051477253051E-2</v>
      </c>
      <c r="L4" s="218">
        <v>8.5598902764184373E-2</v>
      </c>
      <c r="M4" s="218">
        <v>8.7633375333288979E-2</v>
      </c>
      <c r="N4" s="218">
        <v>8.9718709716621201E-2</v>
      </c>
      <c r="O4" s="218">
        <v>9.1856177459536725E-2</v>
      </c>
      <c r="P4" s="218">
        <v>9.4047081896025148E-2</v>
      </c>
      <c r="Q4" s="218">
        <v>9.629275894342576E-2</v>
      </c>
      <c r="R4" s="218">
        <v>9.85945779170114E-2</v>
      </c>
      <c r="S4" s="218">
        <v>0.10095394236493668</v>
      </c>
      <c r="T4" s="218">
        <v>0.10337229092406008</v>
      </c>
      <c r="U4" s="218">
        <v>0.10585109819716157</v>
      </c>
      <c r="V4" s="218">
        <v>0.1083918756520906</v>
      </c>
      <c r="W4" s="218">
        <v>0.11099617254339286</v>
      </c>
      <c r="X4" s="218">
        <v>0.11366557685697767</v>
      </c>
      <c r="Y4" s="218">
        <v>0.11640171627840211</v>
      </c>
      <c r="Z4" s="218">
        <v>0.11920625918536215</v>
      </c>
      <c r="AA4" s="218">
        <v>0.12208091566499618</v>
      </c>
      <c r="AB4" s="218">
        <v>0.12502743855662107</v>
      </c>
      <c r="AC4" s="218">
        <f>AB4*$BK4</f>
        <v>0.12799537119397628</v>
      </c>
      <c r="AD4" s="218">
        <f t="shared" ref="AD4:AY4" si="6">AC4*$BK4</f>
        <v>0.13103375735930556</v>
      </c>
      <c r="AE4" s="218">
        <f t="shared" si="6"/>
        <v>0.13414426949609418</v>
      </c>
      <c r="AF4" s="218">
        <f t="shared" si="6"/>
        <v>0.13732861974870955</v>
      </c>
      <c r="AG4" s="218">
        <f t="shared" si="6"/>
        <v>0.14058856090483068</v>
      </c>
      <c r="AH4" s="218">
        <f t="shared" si="6"/>
        <v>0.14392588736024936</v>
      </c>
      <c r="AI4" s="218">
        <f t="shared" si="6"/>
        <v>0.14734243610657388</v>
      </c>
      <c r="AJ4" s="218">
        <f t="shared" si="6"/>
        <v>0.15084008774237925</v>
      </c>
      <c r="AK4" s="218">
        <f t="shared" si="6"/>
        <v>0.15442076750836028</v>
      </c>
      <c r="AL4" s="218">
        <f t="shared" si="6"/>
        <v>0.15808644634705732</v>
      </c>
      <c r="AM4" s="218">
        <f t="shared" si="6"/>
        <v>0.16183914198773822</v>
      </c>
      <c r="AN4" s="218">
        <f t="shared" si="6"/>
        <v>0.16568092005703333</v>
      </c>
      <c r="AO4" s="218">
        <f t="shared" si="6"/>
        <v>0.16961389521593509</v>
      </c>
      <c r="AP4" s="218">
        <f t="shared" si="6"/>
        <v>0.17364023232378795</v>
      </c>
      <c r="AQ4" s="218">
        <f t="shared" si="6"/>
        <v>0.17776214762990949</v>
      </c>
      <c r="AR4" s="218">
        <f t="shared" si="6"/>
        <v>0.18198190999349845</v>
      </c>
      <c r="AS4" s="218">
        <f t="shared" si="6"/>
        <v>0.1863018421325012</v>
      </c>
      <c r="AT4" s="218">
        <f t="shared" si="6"/>
        <v>0.19072432190212424</v>
      </c>
      <c r="AU4" s="218">
        <f t="shared" si="6"/>
        <v>0.19525178360369627</v>
      </c>
      <c r="AV4" s="218">
        <f t="shared" si="6"/>
        <v>0.19988671932460036</v>
      </c>
      <c r="AW4" s="218">
        <f t="shared" si="6"/>
        <v>0.20463168031001377</v>
      </c>
      <c r="AX4" s="218">
        <f t="shared" si="6"/>
        <v>0.20948927836721049</v>
      </c>
      <c r="AY4" s="218">
        <f t="shared" si="6"/>
        <v>0.21446218730319944</v>
      </c>
      <c r="AZ4" s="218">
        <f t="shared" ref="AZ4:BH4" si="7">AY4*$BK4</f>
        <v>0.21955314439648974</v>
      </c>
      <c r="BA4" s="218">
        <f t="shared" si="7"/>
        <v>0.22476495190379303</v>
      </c>
      <c r="BB4" s="218">
        <f t="shared" si="7"/>
        <v>0.23010047860249233</v>
      </c>
      <c r="BC4" s="218">
        <f t="shared" si="7"/>
        <v>0.23556266136972637</v>
      </c>
      <c r="BD4" s="218">
        <f t="shared" si="7"/>
        <v>0.24115450679895864</v>
      </c>
      <c r="BE4" s="218">
        <f t="shared" si="7"/>
        <v>0.24687909285492099</v>
      </c>
      <c r="BF4" s="218">
        <f t="shared" si="7"/>
        <v>0.25273957056784269</v>
      </c>
      <c r="BG4" s="218">
        <f t="shared" si="7"/>
        <v>0.25873916576789735</v>
      </c>
      <c r="BH4" s="218">
        <f t="shared" si="7"/>
        <v>0.26488118086082296</v>
      </c>
      <c r="BK4" s="907">
        <v>1.0237382503522305</v>
      </c>
    </row>
    <row r="5" spans="2:63" s="218" customFormat="1">
      <c r="C5" s="216" t="s">
        <v>490</v>
      </c>
      <c r="D5" s="216" t="s">
        <v>494</v>
      </c>
      <c r="E5" s="217">
        <v>5.5870147206580775E-2</v>
      </c>
      <c r="F5" s="217">
        <v>5.7161400886745296E-2</v>
      </c>
      <c r="G5" s="217">
        <v>5.8484935908913925E-2</v>
      </c>
      <c r="H5" s="217">
        <v>5.9841559306636767E-2</v>
      </c>
      <c r="I5" s="217">
        <v>6.1232098289302685E-2</v>
      </c>
      <c r="J5" s="217">
        <v>6.2657400746535252E-2</v>
      </c>
      <c r="K5" s="218">
        <v>6.4118335765198625E-2</v>
      </c>
      <c r="L5" s="218">
        <v>6.5615794159328597E-2</v>
      </c>
      <c r="M5" s="218">
        <v>6.7150689013311796E-2</v>
      </c>
      <c r="N5" s="218">
        <v>6.8723956238644593E-2</v>
      </c>
      <c r="O5" s="218">
        <v>7.0336555144610707E-2</v>
      </c>
      <c r="P5" s="218">
        <v>7.1989469023225963E-2</v>
      </c>
      <c r="Q5" s="218">
        <v>7.3683705748806616E-2</v>
      </c>
      <c r="R5" s="218">
        <v>7.5420298392526772E-2</v>
      </c>
      <c r="S5" s="218">
        <v>7.7200305852339932E-2</v>
      </c>
      <c r="T5" s="218">
        <v>7.9024813498648427E-2</v>
      </c>
      <c r="U5" s="218">
        <v>8.0894933836114638E-2</v>
      </c>
      <c r="V5" s="218">
        <v>8.2811807182017499E-2</v>
      </c>
      <c r="W5" s="218">
        <v>8.4776602361567935E-2</v>
      </c>
      <c r="X5" s="218">
        <v>8.679051742060713E-2</v>
      </c>
      <c r="Y5" s="218">
        <v>8.8854780356122293E-2</v>
      </c>
      <c r="Z5" s="218">
        <v>9.0970649865025344E-2</v>
      </c>
      <c r="AA5" s="218">
        <v>9.3139416111650969E-2</v>
      </c>
      <c r="AB5" s="218">
        <v>9.5362401514442238E-2</v>
      </c>
      <c r="AC5" s="218">
        <f>AB5*$BK5</f>
        <v>9.7589552717416886E-2</v>
      </c>
      <c r="AD5" s="218">
        <f t="shared" ref="AD5:AY5" si="8">AC5*$BK5</f>
        <v>9.9868718156632855E-2</v>
      </c>
      <c r="AE5" s="218">
        <f t="shared" si="8"/>
        <v>0.10220111260402306</v>
      </c>
      <c r="AF5" s="218">
        <f t="shared" si="8"/>
        <v>0.10458797920203891</v>
      </c>
      <c r="AG5" s="218">
        <f t="shared" si="8"/>
        <v>0.10703059012623246</v>
      </c>
      <c r="AH5" s="218">
        <f t="shared" si="8"/>
        <v>0.1095302472633131</v>
      </c>
      <c r="AI5" s="218">
        <f t="shared" si="8"/>
        <v>0.11208828290503983</v>
      </c>
      <c r="AJ5" s="218">
        <f t="shared" si="8"/>
        <v>0.11470606045831921</v>
      </c>
      <c r="AK5" s="218">
        <f t="shared" si="8"/>
        <v>0.11738497517188731</v>
      </c>
      <c r="AL5" s="218">
        <f t="shared" si="8"/>
        <v>0.1201264548799631</v>
      </c>
      <c r="AM5" s="218">
        <f t="shared" si="8"/>
        <v>0.12293196076326944</v>
      </c>
      <c r="AN5" s="218">
        <f t="shared" si="8"/>
        <v>0.12580298812782761</v>
      </c>
      <c r="AO5" s="218">
        <f t="shared" si="8"/>
        <v>0.12874106720194012</v>
      </c>
      <c r="AP5" s="218">
        <f t="shared" si="8"/>
        <v>0.13174776395178672</v>
      </c>
      <c r="AQ5" s="218">
        <f t="shared" si="8"/>
        <v>0.13482468091606856</v>
      </c>
      <c r="AR5" s="218">
        <f t="shared" si="8"/>
        <v>0.13797345806014477</v>
      </c>
      <c r="AS5" s="218">
        <f t="shared" si="8"/>
        <v>0.14119577365011748</v>
      </c>
      <c r="AT5" s="218">
        <f t="shared" si="8"/>
        <v>0.14449334514733037</v>
      </c>
      <c r="AU5" s="218">
        <f t="shared" si="8"/>
        <v>0.14786793012375812</v>
      </c>
      <c r="AV5" s="218">
        <f t="shared" si="8"/>
        <v>0.15132132719877436</v>
      </c>
      <c r="AW5" s="218">
        <f t="shared" si="8"/>
        <v>0.15485537699779742</v>
      </c>
      <c r="AX5" s="218">
        <f t="shared" si="8"/>
        <v>0.1584719631333249</v>
      </c>
      <c r="AY5" s="218">
        <f t="shared" si="8"/>
        <v>0.16217301320887997</v>
      </c>
      <c r="AZ5" s="218">
        <f t="shared" ref="AZ5:BH5" si="9">AY5*$BK5</f>
        <v>0.16596049984640432</v>
      </c>
      <c r="BA5" s="218">
        <f t="shared" si="9"/>
        <v>0.16983644173764556</v>
      </c>
      <c r="BB5" s="218">
        <f t="shared" si="9"/>
        <v>0.17380290472009935</v>
      </c>
      <c r="BC5" s="218">
        <f t="shared" si="9"/>
        <v>0.17786200287807974</v>
      </c>
      <c r="BD5" s="218">
        <f t="shared" si="9"/>
        <v>0.18201589966950443</v>
      </c>
      <c r="BE5" s="218">
        <f t="shared" si="9"/>
        <v>0.18626680907899595</v>
      </c>
      <c r="BF5" s="218">
        <f t="shared" si="9"/>
        <v>0.19061699679791272</v>
      </c>
      <c r="BG5" s="218">
        <f t="shared" si="9"/>
        <v>0.19506878143193951</v>
      </c>
      <c r="BH5" s="218">
        <f t="shared" si="9"/>
        <v>0.19962453573688063</v>
      </c>
      <c r="BK5" s="907">
        <v>1.0233546048296336</v>
      </c>
    </row>
    <row r="6" spans="2:63" s="219" customFormat="1">
      <c r="C6" s="220" t="s">
        <v>490</v>
      </c>
      <c r="D6" s="220" t="s">
        <v>495</v>
      </c>
      <c r="E6" s="221">
        <v>48.680100000000003</v>
      </c>
      <c r="F6" s="221">
        <v>90.206099999999992</v>
      </c>
      <c r="G6" s="221">
        <v>49.822499999999998</v>
      </c>
      <c r="H6" s="221">
        <v>60.80833333333333</v>
      </c>
      <c r="I6" s="221">
        <v>71.794166666666669</v>
      </c>
      <c r="J6" s="221">
        <v>82.78</v>
      </c>
      <c r="K6" s="219">
        <v>84.849499999999992</v>
      </c>
      <c r="L6" s="219">
        <v>86.970737499999984</v>
      </c>
      <c r="M6" s="219">
        <v>89.145005937499974</v>
      </c>
      <c r="N6" s="219">
        <v>91.373631085937461</v>
      </c>
      <c r="O6" s="219">
        <v>93.657971863085891</v>
      </c>
      <c r="P6" s="219">
        <v>95.999421159663029</v>
      </c>
      <c r="Q6" s="219">
        <v>98.399406688654594</v>
      </c>
      <c r="R6" s="219">
        <v>100.85939185587095</v>
      </c>
      <c r="S6" s="219">
        <v>103.38087665226772</v>
      </c>
      <c r="T6" s="219">
        <v>105.9653985685744</v>
      </c>
      <c r="U6" s="219">
        <v>108.61453353278876</v>
      </c>
      <c r="V6" s="219">
        <v>111.32989687110846</v>
      </c>
      <c r="W6" s="219">
        <v>114.11314429288616</v>
      </c>
      <c r="X6" s="219">
        <v>116.9659729002083</v>
      </c>
      <c r="Y6" s="219">
        <v>119.8901222227135</v>
      </c>
      <c r="Z6" s="219">
        <v>122.88737527828133</v>
      </c>
      <c r="AA6" s="219">
        <v>125.95955966023834</v>
      </c>
      <c r="AB6" s="219">
        <v>129.10854865174429</v>
      </c>
      <c r="AC6" s="219">
        <f>AB6*$BK6</f>
        <v>132.33626236803789</v>
      </c>
      <c r="AD6" s="219">
        <f t="shared" ref="AD6:AY6" si="10">AC6*$BK6</f>
        <v>135.64466892723883</v>
      </c>
      <c r="AE6" s="219">
        <f t="shared" si="10"/>
        <v>139.0357856504198</v>
      </c>
      <c r="AF6" s="219">
        <f t="shared" si="10"/>
        <v>142.51168029168028</v>
      </c>
      <c r="AG6" s="219">
        <f t="shared" si="10"/>
        <v>146.07447229897227</v>
      </c>
      <c r="AH6" s="219">
        <f t="shared" si="10"/>
        <v>149.72633410644656</v>
      </c>
      <c r="AI6" s="219">
        <f t="shared" si="10"/>
        <v>153.4694924591077</v>
      </c>
      <c r="AJ6" s="219">
        <f t="shared" si="10"/>
        <v>157.30622977058539</v>
      </c>
      <c r="AK6" s="219">
        <f t="shared" si="10"/>
        <v>161.23888551485001</v>
      </c>
      <c r="AL6" s="219">
        <f t="shared" si="10"/>
        <v>165.26985765272124</v>
      </c>
      <c r="AM6" s="219">
        <f t="shared" si="10"/>
        <v>169.40160409403927</v>
      </c>
      <c r="AN6" s="219">
        <f t="shared" si="10"/>
        <v>173.63664419639025</v>
      </c>
      <c r="AO6" s="219">
        <f t="shared" si="10"/>
        <v>177.9775603013</v>
      </c>
      <c r="AP6" s="219">
        <f t="shared" si="10"/>
        <v>182.42699930883248</v>
      </c>
      <c r="AQ6" s="219">
        <f t="shared" si="10"/>
        <v>186.98767429155328</v>
      </c>
      <c r="AR6" s="219">
        <f t="shared" si="10"/>
        <v>191.6623661488421</v>
      </c>
      <c r="AS6" s="219">
        <f t="shared" si="10"/>
        <v>196.45392530256314</v>
      </c>
      <c r="AT6" s="219">
        <f t="shared" si="10"/>
        <v>201.36527343512719</v>
      </c>
      <c r="AU6" s="219">
        <f t="shared" si="10"/>
        <v>206.39940527100535</v>
      </c>
      <c r="AV6" s="219">
        <f t="shared" si="10"/>
        <v>211.55939040278045</v>
      </c>
      <c r="AW6" s="219">
        <f t="shared" si="10"/>
        <v>216.84837516284995</v>
      </c>
      <c r="AX6" s="219">
        <f t="shared" si="10"/>
        <v>222.26958454192118</v>
      </c>
      <c r="AY6" s="219">
        <f t="shared" si="10"/>
        <v>227.82632415546919</v>
      </c>
      <c r="AZ6" s="219">
        <f t="shared" ref="AZ6:BH6" si="11">AY6*$BK6</f>
        <v>233.52198225935589</v>
      </c>
      <c r="BA6" s="219">
        <f t="shared" si="11"/>
        <v>239.36003181583976</v>
      </c>
      <c r="BB6" s="219">
        <f t="shared" si="11"/>
        <v>245.34403261123575</v>
      </c>
      <c r="BC6" s="219">
        <f t="shared" si="11"/>
        <v>251.47763342651663</v>
      </c>
      <c r="BD6" s="219">
        <f t="shared" si="11"/>
        <v>257.76457426217951</v>
      </c>
      <c r="BE6" s="219">
        <f t="shared" si="11"/>
        <v>264.20868861873396</v>
      </c>
      <c r="BF6" s="219">
        <f t="shared" si="11"/>
        <v>270.81390583420227</v>
      </c>
      <c r="BG6" s="219">
        <f t="shared" si="11"/>
        <v>277.58425348005733</v>
      </c>
      <c r="BH6" s="219">
        <f t="shared" si="11"/>
        <v>284.52385981705874</v>
      </c>
      <c r="BK6" s="907">
        <v>1.0249999999999999</v>
      </c>
    </row>
    <row r="7" spans="2:63" s="218" customFormat="1">
      <c r="C7" s="216" t="s">
        <v>490</v>
      </c>
      <c r="D7" s="216" t="s">
        <v>496</v>
      </c>
      <c r="E7" s="217">
        <v>0.67</v>
      </c>
      <c r="F7" s="217">
        <v>0.67</v>
      </c>
      <c r="G7" s="217">
        <v>0.67</v>
      </c>
      <c r="H7" s="217">
        <v>0.67</v>
      </c>
      <c r="I7" s="217">
        <v>0.67</v>
      </c>
      <c r="J7" s="217">
        <v>0.67</v>
      </c>
      <c r="K7" s="218">
        <v>0.67</v>
      </c>
      <c r="L7" s="218">
        <v>0.67</v>
      </c>
      <c r="M7" s="218">
        <v>0.67</v>
      </c>
      <c r="N7" s="218">
        <v>0.67</v>
      </c>
      <c r="O7" s="218">
        <v>0.67</v>
      </c>
      <c r="P7" s="218">
        <v>0.67</v>
      </c>
      <c r="Q7" s="218">
        <v>0.67</v>
      </c>
      <c r="R7" s="218">
        <v>0.67</v>
      </c>
      <c r="S7" s="218">
        <v>0.67</v>
      </c>
      <c r="T7" s="218">
        <v>0.67</v>
      </c>
      <c r="U7" s="218">
        <v>0.67</v>
      </c>
      <c r="V7" s="218">
        <v>0.67</v>
      </c>
      <c r="W7" s="218">
        <v>0.67</v>
      </c>
      <c r="X7" s="218">
        <v>0.67</v>
      </c>
      <c r="Y7" s="218">
        <v>0.67</v>
      </c>
      <c r="Z7" s="218">
        <v>0.67</v>
      </c>
      <c r="AA7" s="218">
        <v>0.67</v>
      </c>
      <c r="AB7" s="218">
        <v>0.67</v>
      </c>
      <c r="AC7" s="218">
        <v>0.67</v>
      </c>
      <c r="AD7" s="218">
        <v>0.67</v>
      </c>
      <c r="AE7" s="218">
        <v>0.67</v>
      </c>
      <c r="AF7" s="218">
        <v>0.67</v>
      </c>
      <c r="AG7" s="218">
        <v>0.67</v>
      </c>
      <c r="AH7" s="218">
        <v>0.67</v>
      </c>
      <c r="AI7" s="218">
        <v>0.67</v>
      </c>
      <c r="AJ7" s="218">
        <v>0.67</v>
      </c>
      <c r="AK7" s="218">
        <v>0.67</v>
      </c>
      <c r="AL7" s="218">
        <v>0.67</v>
      </c>
      <c r="AM7" s="218">
        <v>0.67</v>
      </c>
      <c r="AN7" s="218">
        <v>0.67</v>
      </c>
      <c r="AO7" s="218">
        <v>0.67</v>
      </c>
      <c r="AP7" s="218">
        <v>0.67</v>
      </c>
      <c r="AQ7" s="218">
        <v>0.67</v>
      </c>
      <c r="AR7" s="218">
        <v>0.67</v>
      </c>
      <c r="AS7" s="218">
        <v>0.67</v>
      </c>
      <c r="AT7" s="218">
        <v>0.67</v>
      </c>
      <c r="AU7" s="218">
        <v>0.67</v>
      </c>
      <c r="AV7" s="218">
        <v>0.67</v>
      </c>
      <c r="AW7" s="218">
        <v>0.67</v>
      </c>
      <c r="AX7" s="218">
        <v>0.67</v>
      </c>
      <c r="AY7" s="218">
        <v>0.67</v>
      </c>
      <c r="AZ7" s="218">
        <v>0.67</v>
      </c>
      <c r="BA7" s="218">
        <v>0.67</v>
      </c>
      <c r="BB7" s="218">
        <v>0.67</v>
      </c>
      <c r="BC7" s="218">
        <v>0.67</v>
      </c>
      <c r="BD7" s="218">
        <v>0.67</v>
      </c>
      <c r="BE7" s="218">
        <v>0.67</v>
      </c>
      <c r="BF7" s="218">
        <v>0.67</v>
      </c>
      <c r="BG7" s="218">
        <v>0.67</v>
      </c>
      <c r="BH7" s="218">
        <v>0.67</v>
      </c>
    </row>
    <row r="8" spans="2:63" s="218" customFormat="1">
      <c r="C8" s="218" t="s">
        <v>497</v>
      </c>
      <c r="D8" s="216" t="s">
        <v>498</v>
      </c>
      <c r="E8" s="217">
        <v>0.1045</v>
      </c>
      <c r="F8" s="217">
        <v>0.1045</v>
      </c>
      <c r="G8" s="217">
        <v>0.1045</v>
      </c>
      <c r="H8" s="217">
        <v>0.1045</v>
      </c>
      <c r="I8" s="217">
        <v>0.1045</v>
      </c>
      <c r="J8" s="217">
        <v>0.1045</v>
      </c>
      <c r="K8" s="218">
        <v>0.1045</v>
      </c>
      <c r="L8" s="218">
        <v>0.1045</v>
      </c>
      <c r="M8" s="218">
        <v>0.1045</v>
      </c>
      <c r="N8" s="218">
        <v>0.1045</v>
      </c>
      <c r="O8" s="218">
        <v>0.1045</v>
      </c>
      <c r="P8" s="218">
        <v>0.1045</v>
      </c>
      <c r="Q8" s="218">
        <v>0.1045</v>
      </c>
      <c r="R8" s="218">
        <v>0.1045</v>
      </c>
      <c r="S8" s="218">
        <v>0.1045</v>
      </c>
      <c r="T8" s="218">
        <v>0.1045</v>
      </c>
      <c r="U8" s="218">
        <v>0.1045</v>
      </c>
      <c r="V8" s="218">
        <v>0.1045</v>
      </c>
      <c r="W8" s="218">
        <v>0.1045</v>
      </c>
      <c r="X8" s="218">
        <v>0.1045</v>
      </c>
      <c r="Y8" s="218">
        <v>0.1045</v>
      </c>
      <c r="Z8" s="218">
        <v>0.1045</v>
      </c>
      <c r="AA8" s="218">
        <v>0.1045</v>
      </c>
      <c r="AB8" s="218">
        <v>0.1045</v>
      </c>
      <c r="AC8" s="218">
        <v>0.1045</v>
      </c>
      <c r="AD8" s="218">
        <v>0.1045</v>
      </c>
      <c r="AE8" s="218">
        <v>0.1045</v>
      </c>
      <c r="AF8" s="218">
        <v>0.1045</v>
      </c>
      <c r="AG8" s="218">
        <v>0.1045</v>
      </c>
      <c r="AH8" s="218">
        <v>0.1045</v>
      </c>
      <c r="AI8" s="218">
        <v>0.1045</v>
      </c>
      <c r="AJ8" s="218">
        <v>0.1045</v>
      </c>
      <c r="AK8" s="218">
        <v>0.1045</v>
      </c>
      <c r="AL8" s="218">
        <v>0.1045</v>
      </c>
      <c r="AM8" s="218">
        <v>0.1045</v>
      </c>
      <c r="AN8" s="218">
        <v>0.1045</v>
      </c>
      <c r="AO8" s="218">
        <v>0.1045</v>
      </c>
      <c r="AP8" s="218">
        <v>0.1045</v>
      </c>
      <c r="AQ8" s="218">
        <v>0.1045</v>
      </c>
      <c r="AR8" s="218">
        <v>0.1045</v>
      </c>
      <c r="AS8" s="218">
        <v>0.1045</v>
      </c>
      <c r="AT8" s="218">
        <v>0.1045</v>
      </c>
      <c r="AU8" s="218">
        <v>0.1045</v>
      </c>
      <c r="AV8" s="218">
        <v>0.1045</v>
      </c>
      <c r="AW8" s="218">
        <v>0.1045</v>
      </c>
      <c r="AX8" s="218">
        <v>0.1045</v>
      </c>
      <c r="AY8" s="218">
        <v>0.1045</v>
      </c>
      <c r="AZ8" s="218">
        <v>0.1045</v>
      </c>
      <c r="BA8" s="218">
        <v>0.1045</v>
      </c>
      <c r="BB8" s="218">
        <v>0.1045</v>
      </c>
      <c r="BC8" s="218">
        <v>0.1045</v>
      </c>
      <c r="BD8" s="218">
        <v>0.1045</v>
      </c>
      <c r="BE8" s="218">
        <v>0.1045</v>
      </c>
      <c r="BF8" s="218">
        <v>0.1045</v>
      </c>
      <c r="BG8" s="218">
        <v>0.1045</v>
      </c>
      <c r="BH8" s="218">
        <v>0.1045</v>
      </c>
    </row>
    <row r="9" spans="2:63" s="219" customFormat="1">
      <c r="C9" s="219" t="s">
        <v>497</v>
      </c>
      <c r="D9" s="220" t="s">
        <v>495</v>
      </c>
      <c r="E9" s="221">
        <v>3</v>
      </c>
      <c r="F9" s="221">
        <v>3</v>
      </c>
      <c r="G9" s="221">
        <v>3</v>
      </c>
      <c r="H9" s="221">
        <v>3</v>
      </c>
      <c r="I9" s="221">
        <v>3</v>
      </c>
      <c r="J9" s="221">
        <v>3</v>
      </c>
      <c r="K9" s="219">
        <v>3</v>
      </c>
      <c r="L9" s="219">
        <v>3</v>
      </c>
      <c r="M9" s="219">
        <v>3</v>
      </c>
      <c r="N9" s="219">
        <v>3</v>
      </c>
      <c r="O9" s="219">
        <v>3</v>
      </c>
      <c r="P9" s="219">
        <v>3</v>
      </c>
      <c r="Q9" s="219">
        <v>3</v>
      </c>
      <c r="R9" s="219">
        <v>3</v>
      </c>
      <c r="S9" s="219">
        <v>3</v>
      </c>
      <c r="T9" s="219">
        <v>3</v>
      </c>
      <c r="U9" s="219">
        <v>3</v>
      </c>
      <c r="V9" s="219">
        <v>3</v>
      </c>
      <c r="W9" s="219">
        <v>3</v>
      </c>
      <c r="X9" s="219">
        <v>3</v>
      </c>
      <c r="Y9" s="219">
        <v>3</v>
      </c>
      <c r="Z9" s="219">
        <v>3</v>
      </c>
      <c r="AA9" s="219">
        <v>3</v>
      </c>
      <c r="AB9" s="219">
        <v>3</v>
      </c>
      <c r="AC9" s="219">
        <v>3</v>
      </c>
      <c r="AD9" s="219">
        <v>3</v>
      </c>
      <c r="AE9" s="219">
        <v>3</v>
      </c>
      <c r="AF9" s="219">
        <v>3</v>
      </c>
      <c r="AG9" s="219">
        <v>3</v>
      </c>
      <c r="AH9" s="219">
        <v>3</v>
      </c>
      <c r="AI9" s="219">
        <v>3</v>
      </c>
      <c r="AJ9" s="219">
        <v>3</v>
      </c>
      <c r="AK9" s="219">
        <v>3</v>
      </c>
      <c r="AL9" s="219">
        <v>3</v>
      </c>
      <c r="AM9" s="219">
        <v>3</v>
      </c>
      <c r="AN9" s="219">
        <v>3</v>
      </c>
      <c r="AO9" s="219">
        <v>3</v>
      </c>
      <c r="AP9" s="219">
        <v>3</v>
      </c>
      <c r="AQ9" s="219">
        <v>3</v>
      </c>
      <c r="AR9" s="219">
        <v>3</v>
      </c>
      <c r="AS9" s="219">
        <v>3</v>
      </c>
      <c r="AT9" s="219">
        <v>3</v>
      </c>
      <c r="AU9" s="219">
        <v>3</v>
      </c>
      <c r="AV9" s="219">
        <v>3</v>
      </c>
      <c r="AW9" s="219">
        <v>3</v>
      </c>
      <c r="AX9" s="219">
        <v>3</v>
      </c>
      <c r="AY9" s="219">
        <v>3</v>
      </c>
      <c r="AZ9" s="219">
        <v>3</v>
      </c>
      <c r="BA9" s="219">
        <v>3</v>
      </c>
      <c r="BB9" s="219">
        <v>3</v>
      </c>
      <c r="BC9" s="219">
        <v>3</v>
      </c>
      <c r="BD9" s="219">
        <v>3</v>
      </c>
      <c r="BE9" s="219">
        <v>3</v>
      </c>
      <c r="BF9" s="219">
        <v>3</v>
      </c>
      <c r="BG9" s="219">
        <v>3</v>
      </c>
      <c r="BH9" s="219">
        <v>3</v>
      </c>
    </row>
    <row r="10" spans="2:63" s="218" customFormat="1">
      <c r="C10" s="218" t="s">
        <v>497</v>
      </c>
      <c r="D10" s="216" t="s">
        <v>496</v>
      </c>
      <c r="E10" s="217">
        <v>1</v>
      </c>
      <c r="F10" s="217">
        <v>1</v>
      </c>
      <c r="G10" s="217">
        <v>1</v>
      </c>
      <c r="H10" s="217">
        <v>1</v>
      </c>
      <c r="I10" s="217">
        <v>1</v>
      </c>
      <c r="J10" s="217">
        <v>1</v>
      </c>
      <c r="K10" s="218">
        <v>1</v>
      </c>
      <c r="L10" s="218">
        <v>1</v>
      </c>
      <c r="M10" s="218">
        <v>1</v>
      </c>
      <c r="N10" s="218">
        <v>1</v>
      </c>
      <c r="O10" s="218">
        <v>1</v>
      </c>
      <c r="P10" s="218">
        <v>1</v>
      </c>
      <c r="Q10" s="218">
        <v>1</v>
      </c>
      <c r="R10" s="218">
        <v>1</v>
      </c>
      <c r="S10" s="218">
        <v>1</v>
      </c>
      <c r="T10" s="218">
        <v>1</v>
      </c>
      <c r="U10" s="218">
        <v>1</v>
      </c>
      <c r="V10" s="218">
        <v>1</v>
      </c>
      <c r="W10" s="218">
        <v>1</v>
      </c>
      <c r="X10" s="218">
        <v>1</v>
      </c>
      <c r="Y10" s="218">
        <v>1</v>
      </c>
      <c r="Z10" s="218">
        <v>1</v>
      </c>
      <c r="AA10" s="218">
        <v>1</v>
      </c>
      <c r="AB10" s="218">
        <v>1</v>
      </c>
      <c r="AC10" s="218">
        <v>1</v>
      </c>
      <c r="AD10" s="218">
        <v>1</v>
      </c>
      <c r="AE10" s="218">
        <v>1</v>
      </c>
      <c r="AF10" s="218">
        <v>1</v>
      </c>
      <c r="AG10" s="218">
        <v>1</v>
      </c>
      <c r="AH10" s="218">
        <v>1</v>
      </c>
      <c r="AI10" s="218">
        <v>1</v>
      </c>
      <c r="AJ10" s="218">
        <v>1</v>
      </c>
      <c r="AK10" s="218">
        <v>1</v>
      </c>
      <c r="AL10" s="218">
        <v>1</v>
      </c>
      <c r="AM10" s="218">
        <v>1</v>
      </c>
      <c r="AN10" s="218">
        <v>1</v>
      </c>
      <c r="AO10" s="218">
        <v>1</v>
      </c>
      <c r="AP10" s="218">
        <v>1</v>
      </c>
      <c r="AQ10" s="218">
        <v>1</v>
      </c>
      <c r="AR10" s="218">
        <v>1</v>
      </c>
      <c r="AS10" s="218">
        <v>1</v>
      </c>
      <c r="AT10" s="218">
        <v>1</v>
      </c>
      <c r="AU10" s="218">
        <v>1</v>
      </c>
      <c r="AV10" s="218">
        <v>1</v>
      </c>
      <c r="AW10" s="218">
        <v>1</v>
      </c>
      <c r="AX10" s="218">
        <v>1</v>
      </c>
      <c r="AY10" s="218">
        <v>1</v>
      </c>
      <c r="AZ10" s="218">
        <v>1</v>
      </c>
      <c r="BA10" s="218">
        <v>1</v>
      </c>
      <c r="BB10" s="218">
        <v>1</v>
      </c>
      <c r="BC10" s="218">
        <v>1</v>
      </c>
      <c r="BD10" s="218">
        <v>1</v>
      </c>
      <c r="BE10" s="218">
        <v>1</v>
      </c>
      <c r="BF10" s="218">
        <v>1</v>
      </c>
      <c r="BG10" s="218">
        <v>1</v>
      </c>
      <c r="BH10" s="218">
        <v>1</v>
      </c>
    </row>
    <row r="11" spans="2:63" s="218" customFormat="1">
      <c r="C11" s="216" t="s">
        <v>499</v>
      </c>
      <c r="D11" s="216"/>
      <c r="E11" s="217">
        <v>1</v>
      </c>
      <c r="F11" s="217">
        <v>1</v>
      </c>
      <c r="G11" s="217">
        <v>1</v>
      </c>
      <c r="H11" s="217">
        <v>1</v>
      </c>
      <c r="I11" s="217">
        <v>1</v>
      </c>
      <c r="J11" s="217">
        <v>1</v>
      </c>
      <c r="K11" s="218">
        <v>1</v>
      </c>
      <c r="L11" s="218">
        <v>1</v>
      </c>
      <c r="M11" s="218">
        <v>1</v>
      </c>
      <c r="N11" s="218">
        <v>1</v>
      </c>
      <c r="O11" s="218">
        <v>1</v>
      </c>
      <c r="P11" s="218">
        <v>1</v>
      </c>
      <c r="Q11" s="218">
        <v>1</v>
      </c>
      <c r="R11" s="218">
        <v>1</v>
      </c>
      <c r="S11" s="218">
        <v>1</v>
      </c>
      <c r="T11" s="218">
        <v>1</v>
      </c>
      <c r="U11" s="218">
        <v>1</v>
      </c>
      <c r="V11" s="218">
        <v>1</v>
      </c>
      <c r="W11" s="218">
        <v>1</v>
      </c>
      <c r="X11" s="218">
        <v>1</v>
      </c>
      <c r="Y11" s="218">
        <v>1</v>
      </c>
      <c r="Z11" s="218">
        <v>1</v>
      </c>
      <c r="AA11" s="218">
        <v>1</v>
      </c>
      <c r="AB11" s="218">
        <v>1</v>
      </c>
      <c r="AC11" s="218">
        <v>1</v>
      </c>
      <c r="AD11" s="218">
        <v>1</v>
      </c>
      <c r="AE11" s="218">
        <v>1</v>
      </c>
      <c r="AF11" s="218">
        <v>1</v>
      </c>
      <c r="AG11" s="218">
        <v>1</v>
      </c>
      <c r="AH11" s="218">
        <v>1</v>
      </c>
      <c r="AI11" s="218">
        <v>1</v>
      </c>
      <c r="AJ11" s="218">
        <v>1</v>
      </c>
      <c r="AK11" s="218">
        <v>1</v>
      </c>
      <c r="AL11" s="218">
        <v>1</v>
      </c>
      <c r="AM11" s="218">
        <v>1</v>
      </c>
      <c r="AN11" s="218">
        <v>1</v>
      </c>
      <c r="AO11" s="218">
        <v>1</v>
      </c>
      <c r="AP11" s="218">
        <v>1</v>
      </c>
      <c r="AQ11" s="218">
        <v>1</v>
      </c>
      <c r="AR11" s="218">
        <v>1</v>
      </c>
      <c r="AS11" s="218">
        <v>1</v>
      </c>
      <c r="AT11" s="218">
        <v>1</v>
      </c>
      <c r="AU11" s="218">
        <v>1</v>
      </c>
      <c r="AV11" s="218">
        <v>1</v>
      </c>
      <c r="AW11" s="218">
        <v>1</v>
      </c>
      <c r="AX11" s="218">
        <v>1</v>
      </c>
      <c r="AY11" s="218">
        <v>1</v>
      </c>
      <c r="AZ11" s="218">
        <v>1</v>
      </c>
      <c r="BA11" s="218">
        <v>1</v>
      </c>
      <c r="BB11" s="218">
        <v>1</v>
      </c>
      <c r="BC11" s="218">
        <v>1</v>
      </c>
      <c r="BD11" s="218">
        <v>1</v>
      </c>
      <c r="BE11" s="218">
        <v>1</v>
      </c>
      <c r="BF11" s="218">
        <v>1</v>
      </c>
      <c r="BG11" s="218">
        <v>1</v>
      </c>
      <c r="BH11" s="218">
        <v>1</v>
      </c>
    </row>
    <row r="12" spans="2:63" s="218" customFormat="1">
      <c r="E12" s="217"/>
      <c r="F12" s="217"/>
      <c r="G12" s="217"/>
      <c r="H12" s="217"/>
      <c r="I12" s="217"/>
      <c r="J12" s="217"/>
    </row>
    <row r="13" spans="2:63" s="218" customFormat="1">
      <c r="B13" s="216" t="s">
        <v>500</v>
      </c>
      <c r="C13" s="216" t="s">
        <v>490</v>
      </c>
      <c r="D13" s="216" t="s">
        <v>491</v>
      </c>
      <c r="E13" s="217">
        <f>NPV('TRC Tool'!$D$12,$E2:E2)</f>
        <v>7.846581634372049E-2</v>
      </c>
      <c r="F13" s="217">
        <f>NPV('TRC Tool'!$D$12,$E2:F2)</f>
        <v>0.15272162989971422</v>
      </c>
      <c r="G13" s="217">
        <f>NPV('TRC Tool'!$D$12,$E2:G2)</f>
        <v>0.22299530377174664</v>
      </c>
      <c r="H13" s="217">
        <f>NPV('TRC Tool'!$D$12,$E2:H2)</f>
        <v>0.2895022216604124</v>
      </c>
      <c r="I13" s="217">
        <f>NPV('TRC Tool'!$D$12,$E2:I2)</f>
        <v>0.35244598206947347</v>
      </c>
      <c r="J13" s="217">
        <f>NPV('TRC Tool'!$D$12,$E2:J2)</f>
        <v>0.41201905311581</v>
      </c>
      <c r="K13" s="394">
        <f>NPV('TRC Tool'!$D$12,$K2:K2)</f>
        <v>9.0373341771602986E-2</v>
      </c>
      <c r="L13" s="394">
        <f>NPV('TRC Tool'!$D$12,$K2:L2)</f>
        <v>0.17591147513123839</v>
      </c>
      <c r="M13" s="394">
        <f>NPV('TRC Tool'!$D$12,$K2:M2)</f>
        <v>0.25687508965656414</v>
      </c>
      <c r="N13" s="394">
        <f>NPV('TRC Tool'!$D$12,$K2:N2)</f>
        <v>0.33351067196529433</v>
      </c>
      <c r="O13" s="394">
        <f>NPV('TRC Tool'!$D$12,$K2:O2)</f>
        <v>0.40605129041703059</v>
      </c>
      <c r="P13" s="394">
        <f>NPV('TRC Tool'!$D$12,$K2:P2)</f>
        <v>0.47471733566723284</v>
      </c>
      <c r="Q13" s="394">
        <f>NPV('TRC Tool'!$D$12,$K2:Q2)</f>
        <v>0.5397172196141552</v>
      </c>
      <c r="R13" s="394">
        <f>NPV('TRC Tool'!$D$12,$K2:R2)</f>
        <v>0.60124803512931546</v>
      </c>
      <c r="S13" s="394">
        <f>NPV('TRC Tool'!$D$12,$K2:S2)</f>
        <v>0.65949617882097722</v>
      </c>
      <c r="T13" s="394">
        <f>NPV('TRC Tool'!$D$12,$K2:T2)</f>
        <v>0.71463793894761118</v>
      </c>
      <c r="U13" s="394">
        <f>NPV('TRC Tool'!$D$12,$K2:U2)</f>
        <v>0.76684005047384707</v>
      </c>
      <c r="V13" s="394">
        <f>NPV('TRC Tool'!$D$12,$K2:V2)</f>
        <v>0.81626021914450286</v>
      </c>
      <c r="W13" s="394">
        <f>NPV('TRC Tool'!$D$12,$K2:W2)</f>
        <v>0.86304761634243221</v>
      </c>
      <c r="X13" s="394">
        <f>NPV('TRC Tool'!$D$12,$K2:X2)</f>
        <v>0.90734334639270209</v>
      </c>
      <c r="Y13" s="394">
        <f>NPV('TRC Tool'!$D$12,$K2:Y2)</f>
        <v>0.9492808878786112</v>
      </c>
      <c r="Z13" s="394">
        <f>NPV('TRC Tool'!$D$12,$K2:Z2)</f>
        <v>0.9889865104438732</v>
      </c>
      <c r="AA13" s="394">
        <f>NPV('TRC Tool'!$D$12,$K2:AA2)</f>
        <v>1.0265796684695814</v>
      </c>
      <c r="AB13" s="394">
        <f>NPV('TRC Tool'!$D$12,$K2:AB2)</f>
        <v>1.0621733729339791</v>
      </c>
      <c r="AC13" s="394">
        <f>NPV('TRC Tool'!$D$12,$K2:AC2)</f>
        <v>1.0958627218011887</v>
      </c>
      <c r="AD13" s="394">
        <f>NPV('TRC Tool'!$D$12,$K2:AD2)</f>
        <v>1.1277496030397463</v>
      </c>
      <c r="AE13" s="394">
        <f>NPV('TRC Tool'!$D$12,$K2:AE2)</f>
        <v>1.1579304533473491</v>
      </c>
      <c r="AF13" s="394">
        <f>NPV('TRC Tool'!$D$12,$K2:AF2)</f>
        <v>1.1864965498079993</v>
      </c>
      <c r="AG13" s="394">
        <f>NPV('TRC Tool'!$D$12,$K2:AG2)</f>
        <v>1.2135342859447313</v>
      </c>
      <c r="AH13" s="394">
        <f>NPV('TRC Tool'!$D$12,$K2:AH2)</f>
        <v>1.2391254330028025</v>
      </c>
      <c r="AI13" s="394">
        <f>NPV('TRC Tool'!$D$12,$K2:AI2)</f>
        <v>1.2633473872535546</v>
      </c>
      <c r="AJ13" s="394">
        <f>NPV('TRC Tool'!$D$12,$K2:AJ2)</f>
        <v>1.2862734040668762</v>
      </c>
      <c r="AK13" s="394">
        <f>NPV('TRC Tool'!$D$12,$K2:AK2)</f>
        <v>1.307972819460181</v>
      </c>
      <c r="AL13" s="394">
        <f>NPV('TRC Tool'!$D$12,$K2:AL2)</f>
        <v>1.3285112597939417</v>
      </c>
      <c r="AM13" s="394">
        <f>NPV('TRC Tool'!$D$12,$K2:AM2)</f>
        <v>1.3479508402479663</v>
      </c>
      <c r="AN13" s="394">
        <f>NPV('TRC Tool'!$D$12,$K2:AN2)</f>
        <v>1.3663503526786798</v>
      </c>
      <c r="AO13" s="394">
        <f>NPV('TRC Tool'!$D$12,$K2:AO2)</f>
        <v>1.3837654434255529</v>
      </c>
      <c r="AP13" s="394">
        <f>NPV('TRC Tool'!$D$12,$K2:AP2)</f>
        <v>1.4002487816044256</v>
      </c>
      <c r="AQ13" s="394">
        <f>NPV('TRC Tool'!$D$12,$K2:AQ2)</f>
        <v>1.4158502183967012</v>
      </c>
      <c r="AR13" s="394">
        <f>NPV('TRC Tool'!$D$12,$K2:AR2)</f>
        <v>1.4306169378161542</v>
      </c>
      <c r="AS13" s="394">
        <f>NPV('TRC Tool'!$D$12,$K2:AS2)</f>
        <v>1.4445935994093233</v>
      </c>
      <c r="AT13" s="394">
        <f>NPV('TRC Tool'!$D$12,$K2:AT2)</f>
        <v>1.4578224733210616</v>
      </c>
      <c r="AU13" s="394">
        <f>NPV('TRC Tool'!$D$12,$K2:AU2)</f>
        <v>1.4703435681337316</v>
      </c>
      <c r="AV13" s="394">
        <f>NPV('TRC Tool'!$D$12,$K2:AV2)</f>
        <v>1.4821947518666692</v>
      </c>
      <c r="AW13" s="394">
        <f>NPV('TRC Tool'!$D$12,$K2:AW2)</f>
        <v>1.4934118665018621</v>
      </c>
      <c r="AX13" s="394">
        <f>NPV('TRC Tool'!$D$12,$K2:AX2)</f>
        <v>1.5040288363822096</v>
      </c>
      <c r="AY13" s="394">
        <f>NPV('TRC Tool'!$D$12,$K2:AY2)</f>
        <v>1.5140777708101909</v>
      </c>
      <c r="AZ13" s="394">
        <f>NPV('TRC Tool'!$D$12,$K2:AZ2)</f>
        <v>1.5235890611572409</v>
      </c>
      <c r="BA13" s="394">
        <f>NPV('TRC Tool'!$D$12,$K2:BA2)</f>
        <v>1.5325914727775205</v>
      </c>
      <c r="BB13" s="394">
        <f>NPV('TRC Tool'!$D$12,$K2:BB2)</f>
        <v>1.5411122320040624</v>
      </c>
      <c r="BC13" s="394">
        <f>NPV('TRC Tool'!$D$12,$K2:BC2)</f>
        <v>1.5491771084903971</v>
      </c>
      <c r="BD13" s="394">
        <f>NPV('TRC Tool'!$D$12,$K2:BD2)</f>
        <v>1.556810493146688</v>
      </c>
      <c r="BE13" s="394">
        <f>NPV('TRC Tool'!$D$12,$K2:BE2)</f>
        <v>1.5640354719060809</v>
      </c>
      <c r="BF13" s="394">
        <f>NPV('TRC Tool'!$D$12,$K2:BF2)</f>
        <v>1.5708738955443633</v>
      </c>
      <c r="BG13" s="394">
        <f>NPV('TRC Tool'!$D$12,$K2:BG2)</f>
        <v>1.5773464457640884</v>
      </c>
      <c r="BH13" s="394">
        <f>NPV('TRC Tool'!$D$12,$K2:BH2)</f>
        <v>1.5834726977430293</v>
      </c>
      <c r="BI13" s="394"/>
    </row>
    <row r="14" spans="2:63" s="218" customFormat="1">
      <c r="C14" s="216" t="s">
        <v>490</v>
      </c>
      <c r="D14" s="216" t="s">
        <v>492</v>
      </c>
      <c r="E14" s="217">
        <f>NPV('TRC Tool'!$D$12,$E3:E3)</f>
        <v>5.0500178628755582E-2</v>
      </c>
      <c r="F14" s="217">
        <f>NPV('TRC Tool'!$D$12,$E3:F3)</f>
        <v>9.8258692630451824E-2</v>
      </c>
      <c r="G14" s="217">
        <f>NPV('TRC Tool'!$D$12,$E3:G3)</f>
        <v>0.1434263098902131</v>
      </c>
      <c r="H14" s="217">
        <f>NPV('TRC Tool'!$D$12,$E3:H3)</f>
        <v>0.18614536678093294</v>
      </c>
      <c r="I14" s="217">
        <f>NPV('TRC Tool'!$D$12,$E3:I3)</f>
        <v>0.2265502498347578</v>
      </c>
      <c r="J14" s="217">
        <f>NPV('TRC Tool'!$D$12,$E3:J3)</f>
        <v>0.26476784917734397</v>
      </c>
      <c r="K14" s="394">
        <f>NPV('TRC Tool'!$D$12,$K3:K3)</f>
        <v>5.7941775777432022E-2</v>
      </c>
      <c r="L14" s="394">
        <f>NPV('TRC Tool'!$D$12,$K3:L3)</f>
        <v>0.11275116524353329</v>
      </c>
      <c r="M14" s="394">
        <f>NPV('TRC Tool'!$D$12,$K3:M3)</f>
        <v>0.16459945115832794</v>
      </c>
      <c r="N14" s="394">
        <f>NPV('TRC Tool'!$D$12,$K3:N3)</f>
        <v>0.21364840763437712</v>
      </c>
      <c r="O14" s="394">
        <f>NPV('TRC Tool'!$D$12,$K3:O3)</f>
        <v>0.26005083836333837</v>
      </c>
      <c r="P14" s="394">
        <f>NPV('TRC Tool'!$D$12,$K3:P3)</f>
        <v>0.30395108363586976</v>
      </c>
      <c r="Q14" s="394">
        <f>NPV('TRC Tool'!$D$12,$K3:Q3)</f>
        <v>0.34548549801622458</v>
      </c>
      <c r="R14" s="394">
        <f>NPV('TRC Tool'!$D$12,$K3:R3)</f>
        <v>0.38478290041830332</v>
      </c>
      <c r="S14" s="394">
        <f>NPV('TRC Tool'!$D$12,$K3:S3)</f>
        <v>0.42196499822263966</v>
      </c>
      <c r="T14" s="394">
        <f>NPV('TRC Tool'!$D$12,$K3:T3)</f>
        <v>0.45714678697331823</v>
      </c>
      <c r="U14" s="394">
        <f>NPV('TRC Tool'!$D$12,$K3:U3)</f>
        <v>0.49043692709970732</v>
      </c>
      <c r="V14" s="394">
        <f>NPV('TRC Tool'!$D$12,$K3:V3)</f>
        <v>0.52193809901972266</v>
      </c>
      <c r="W14" s="394">
        <f>NPV('TRC Tool'!$D$12,$K3:W3)</f>
        <v>0.55174733789873298</v>
      </c>
      <c r="X14" s="394">
        <f>NPV('TRC Tool'!$D$12,$K3:X3)</f>
        <v>0.57995634926080541</v>
      </c>
      <c r="Y14" s="394">
        <f>NPV('TRC Tool'!$D$12,$K3:Y3)</f>
        <v>0.60665180657644047</v>
      </c>
      <c r="Z14" s="394">
        <f>NPV('TRC Tool'!$D$12,$K3:Z3)</f>
        <v>0.63191563188293876</v>
      </c>
      <c r="AA14" s="394">
        <f>NPV('TRC Tool'!$D$12,$K3:AA3)</f>
        <v>0.65582526042978473</v>
      </c>
      <c r="AB14" s="394">
        <f>NPV('TRC Tool'!$D$12,$K3:AB3)</f>
        <v>0.6784538902816537</v>
      </c>
      <c r="AC14" s="394">
        <f>NPV('TRC Tool'!$D$12,$K3:AC3)</f>
        <v>0.69985919534857943</v>
      </c>
      <c r="AD14" s="394">
        <f>NPV('TRC Tool'!$D$12,$K3:AD3)</f>
        <v>0.72010730970669679</v>
      </c>
      <c r="AE14" s="394">
        <f>NPV('TRC Tool'!$D$12,$K3:AE3)</f>
        <v>0.73926079216244966</v>
      </c>
      <c r="AF14" s="394">
        <f>NPV('TRC Tool'!$D$12,$K3:AF3)</f>
        <v>0.75737881953499675</v>
      </c>
      <c r="AG14" s="394">
        <f>NPV('TRC Tool'!$D$12,$K3:AG3)</f>
        <v>0.77451736948959093</v>
      </c>
      <c r="AH14" s="394">
        <f>NPV('TRC Tool'!$D$12,$K3:AH3)</f>
        <v>0.79072939348681637</v>
      </c>
      <c r="AI14" s="394">
        <f>NPV('TRC Tool'!$D$12,$K3:AI3)</f>
        <v>0.80606498038202856</v>
      </c>
      <c r="AJ14" s="394">
        <f>NPV('TRC Tool'!$D$12,$K3:AJ3)</f>
        <v>0.82057151118045646</v>
      </c>
      <c r="AK14" s="394">
        <f>NPV('TRC Tool'!$D$12,$K3:AK3)</f>
        <v>0.8342938054261001</v>
      </c>
      <c r="AL14" s="394">
        <f>NPV('TRC Tool'!$D$12,$K3:AL3)</f>
        <v>0.84727425967670789</v>
      </c>
      <c r="AM14" s="394">
        <f>NPV('TRC Tool'!$D$12,$K3:AM3)</f>
        <v>0.85955297849266743</v>
      </c>
      <c r="AN14" s="394">
        <f>NPV('TRC Tool'!$D$12,$K3:AN3)</f>
        <v>0.87116789834451636</v>
      </c>
      <c r="AO14" s="394">
        <f>NPV('TRC Tool'!$D$12,$K3:AO3)</f>
        <v>0.88215490482189618</v>
      </c>
      <c r="AP14" s="394">
        <f>NPV('TRC Tool'!$D$12,$K3:AP3)</f>
        <v>0.89254794350608246</v>
      </c>
      <c r="AQ14" s="394">
        <f>NPV('TRC Tool'!$D$12,$K3:AQ3)</f>
        <v>0.90237912484864125</v>
      </c>
      <c r="AR14" s="394">
        <f>NPV('TRC Tool'!$D$12,$K3:AR3)</f>
        <v>0.91167882338024975</v>
      </c>
      <c r="AS14" s="394">
        <f>NPV('TRC Tool'!$D$12,$K3:AS3)</f>
        <v>0.9204757715561942</v>
      </c>
      <c r="AT14" s="394">
        <f>NPV('TRC Tool'!$D$12,$K3:AT3)</f>
        <v>0.92879714852849338</v>
      </c>
      <c r="AU14" s="394">
        <f>NPV('TRC Tool'!$D$12,$K3:AU3)</f>
        <v>0.93666866411891903</v>
      </c>
      <c r="AV14" s="394">
        <f>NPV('TRC Tool'!$D$12,$K3:AV3)</f>
        <v>0.9441146382523552</v>
      </c>
      <c r="AW14" s="394">
        <f>NPV('TRC Tool'!$D$12,$K3:AW3)</f>
        <v>0.95115807609591851</v>
      </c>
      <c r="AX14" s="394">
        <f>NPV('TRC Tool'!$D$12,$K3:AX3)</f>
        <v>0.9578207391359852</v>
      </c>
      <c r="AY14" s="394">
        <f>NPV('TRC Tool'!$D$12,$K3:AY3)</f>
        <v>0.96412321241273036</v>
      </c>
      <c r="AZ14" s="394">
        <f>NPV('TRC Tool'!$D$12,$K3:AZ3)</f>
        <v>0.97008496811990286</v>
      </c>
      <c r="BA14" s="394">
        <f>NPV('TRC Tool'!$D$12,$K3:BA3)</f>
        <v>0.97572442576633966</v>
      </c>
      <c r="BB14" s="394">
        <f>NPV('TRC Tool'!$D$12,$K3:BB3)</f>
        <v>0.98105900908509136</v>
      </c>
      <c r="BC14" s="394">
        <f>NPV('TRC Tool'!$D$12,$K3:BC3)</f>
        <v>0.98610519986598755</v>
      </c>
      <c r="BD14" s="394">
        <f>NPV('TRC Tool'!$D$12,$K3:BD3)</f>
        <v>0.99087858887796365</v>
      </c>
      <c r="BE14" s="394">
        <f>NPV('TRC Tool'!$D$12,$K3:BE3)</f>
        <v>0.99539392403848048</v>
      </c>
      <c r="BF14" s="394">
        <f>NPV('TRC Tool'!$D$12,$K3:BF3)</f>
        <v>0.99966515597885774</v>
      </c>
      <c r="BG14" s="394">
        <f>NPV('TRC Tool'!$D$12,$K3:BG3)</f>
        <v>1.0037054811463058</v>
      </c>
      <c r="BH14" s="394">
        <f>NPV('TRC Tool'!$D$12,$K3:BH3)</f>
        <v>1.0075273825758198</v>
      </c>
      <c r="BI14" s="394"/>
    </row>
    <row r="15" spans="2:63" s="218" customFormat="1">
      <c r="C15" s="216" t="s">
        <v>490</v>
      </c>
      <c r="D15" s="216" t="s">
        <v>493</v>
      </c>
      <c r="E15" s="217">
        <f>NPV('TRC Tool'!$D$12,$E4:E4)</f>
        <v>6.7185470294640684E-2</v>
      </c>
      <c r="F15" s="217">
        <f>NPV('TRC Tool'!$D$12,$E4:F4)</f>
        <v>0.13075321331975368</v>
      </c>
      <c r="G15" s="217">
        <f>NPV('TRC Tool'!$D$12,$E4:G4)</f>
        <v>0.19089999470319968</v>
      </c>
      <c r="H15" s="217">
        <f>NPV('TRC Tool'!$D$12,$E4:H4)</f>
        <v>0.24781173344525698</v>
      </c>
      <c r="I15" s="217">
        <f>NPV('TRC Tool'!$D$12,$E4:I4)</f>
        <v>0.30166411039593971</v>
      </c>
      <c r="J15" s="217">
        <f>NPV('TRC Tool'!$D$12,$E4:J4)</f>
        <v>0.35262314183713867</v>
      </c>
      <c r="K15" s="394">
        <f>NPV('TRC Tool'!$D$12,$K4:K4)</f>
        <v>7.7291598703321363E-2</v>
      </c>
      <c r="L15" s="394">
        <f>NPV('TRC Tool'!$D$12,$K4:L4)</f>
        <v>0.15043484701489923</v>
      </c>
      <c r="M15" s="394">
        <f>NPV('TRC Tool'!$D$12,$K4:M4)</f>
        <v>0.21965437097426174</v>
      </c>
      <c r="N15" s="394">
        <f>NPV('TRC Tool'!$D$12,$K4:N4)</f>
        <v>0.28516248718009651</v>
      </c>
      <c r="O15" s="394">
        <f>NPV('TRC Tool'!$D$12,$K4:O4)</f>
        <v>0.34715988807270187</v>
      </c>
      <c r="P15" s="394">
        <f>NPV('TRC Tool'!$D$12,$K4:P4)</f>
        <v>0.40583628828860102</v>
      </c>
      <c r="Q15" s="394">
        <f>NPV('TRC Tool'!$D$12,$K4:Q4)</f>
        <v>0.46137103435406579</v>
      </c>
      <c r="R15" s="394">
        <f>NPV('TRC Tool'!$D$12,$K4:R4)</f>
        <v>0.51393367984843308</v>
      </c>
      <c r="S15" s="394">
        <f>NPV('TRC Tool'!$D$12,$K4:S4)</f>
        <v>0.56368452804063751</v>
      </c>
      <c r="T15" s="394">
        <f>NPV('TRC Tool'!$D$12,$K4:T4)</f>
        <v>0.61077514388279774</v>
      </c>
      <c r="U15" s="394">
        <f>NPV('TRC Tool'!$D$12,$K4:U4)</f>
        <v>0.65534883713247072</v>
      </c>
      <c r="V15" s="394">
        <f>NPV('TRC Tool'!$D$12,$K4:V4)</f>
        <v>0.6975411182698702</v>
      </c>
      <c r="W15" s="394">
        <f>NPV('TRC Tool'!$D$12,$K4:W4)</f>
        <v>0.7374801287774797</v>
      </c>
      <c r="X15" s="394">
        <f>NPV('TRC Tool'!$D$12,$K4:X4)</f>
        <v>0.77528704725668496</v>
      </c>
      <c r="Y15" s="394">
        <f>NPV('TRC Tool'!$D$12,$K4:Y4)</f>
        <v>0.81107647276890094</v>
      </c>
      <c r="Z15" s="394">
        <f>NPV('TRC Tool'!$D$12,$K4:Z4)</f>
        <v>0.84495678670684249</v>
      </c>
      <c r="AA15" s="394">
        <f>NPV('TRC Tool'!$D$12,$K4:AA4)</f>
        <v>0.8770304944247268</v>
      </c>
      <c r="AB15" s="394">
        <f>NPV('TRC Tool'!$D$12,$K4:AB4)</f>
        <v>0.90739454778400408</v>
      </c>
      <c r="AC15" s="394">
        <f>NPV('TRC Tool'!$D$12,$K4:AC4)</f>
        <v>0.9361289190722536</v>
      </c>
      <c r="AD15" s="394">
        <f>NPV('TRC Tool'!$D$12,$K4:AD4)</f>
        <v>0.96332107565166203</v>
      </c>
      <c r="AE15" s="394">
        <f>NPV('TRC Tool'!$D$12,$K4:AE4)</f>
        <v>0.98905379038627783</v>
      </c>
      <c r="AF15" s="394">
        <f>NPV('TRC Tool'!$D$12,$K4:AF4)</f>
        <v>1.0134053936024257</v>
      </c>
      <c r="AG15" s="394">
        <f>NPV('TRC Tool'!$D$12,$K4:AG4)</f>
        <v>1.0364500115260444</v>
      </c>
      <c r="AH15" s="394">
        <f>NPV('TRC Tool'!$D$12,$K4:AH4)</f>
        <v>1.0582577919227547</v>
      </c>
      <c r="AI15" s="394">
        <f>NPV('TRC Tool'!$D$12,$K4:AI4)</f>
        <v>1.0788951176275003</v>
      </c>
      <c r="AJ15" s="394">
        <f>NPV('TRC Tool'!$D$12,$K4:AJ4)</f>
        <v>1.0984248086137505</v>
      </c>
      <c r="AK15" s="394">
        <f>NPV('TRC Tool'!$D$12,$K4:AK4)</f>
        <v>1.1169063132173587</v>
      </c>
      <c r="AL15" s="394">
        <f>NPV('TRC Tool'!$D$12,$K4:AL4)</f>
        <v>1.1343958890971653</v>
      </c>
      <c r="AM15" s="394">
        <f>NPV('TRC Tool'!$D$12,$K4:AM4)</f>
        <v>1.1509467744831845</v>
      </c>
      <c r="AN15" s="394">
        <f>NPV('TRC Tool'!$D$12,$K4:AN4)</f>
        <v>1.1666093502336592</v>
      </c>
      <c r="AO15" s="394">
        <f>NPV('TRC Tool'!$D$12,$K4:AO4)</f>
        <v>1.1814312931942808</v>
      </c>
      <c r="AP15" s="394">
        <f>NPV('TRC Tool'!$D$12,$K4:AP4)</f>
        <v>1.1954577213264008</v>
      </c>
      <c r="AQ15" s="394">
        <f>NPV('TRC Tool'!$D$12,$K4:AQ4)</f>
        <v>1.2087313310460048</v>
      </c>
      <c r="AR15" s="394">
        <f>NPV('TRC Tool'!$D$12,$K4:AR4)</f>
        <v>1.2212925271915085</v>
      </c>
      <c r="AS15" s="394">
        <f>NPV('TRC Tool'!$D$12,$K4:AS4)</f>
        <v>1.2331795460159947</v>
      </c>
      <c r="AT15" s="394">
        <f>NPV('TRC Tool'!$D$12,$K4:AT4)</f>
        <v>1.244428571578283</v>
      </c>
      <c r="AU15" s="394">
        <f>NPV('TRC Tool'!$D$12,$K4:AU4)</f>
        <v>1.2550738458871242</v>
      </c>
      <c r="AV15" s="394">
        <f>NPV('TRC Tool'!$D$12,$K4:AV4)</f>
        <v>1.265147773133799</v>
      </c>
      <c r="AW15" s="394">
        <f>NPV('TRC Tool'!$D$12,$K4:AW4)</f>
        <v>1.2746810183304031</v>
      </c>
      <c r="AX15" s="394">
        <f>NPV('TRC Tool'!$D$12,$K4:AX4)</f>
        <v>1.283702600654077</v>
      </c>
      <c r="AY15" s="394">
        <f>NPV('TRC Tool'!$D$12,$K4:AY4)</f>
        <v>1.2922399817813155</v>
      </c>
      <c r="AZ15" s="394">
        <f>NPV('TRC Tool'!$D$12,$K4:AZ4)</f>
        <v>1.30031914948125</v>
      </c>
      <c r="BA15" s="394">
        <f>NPV('TRC Tool'!$D$12,$K4:BA4)</f>
        <v>1.3079646967223604</v>
      </c>
      <c r="BB15" s="394">
        <f>NPV('TRC Tool'!$D$12,$K4:BB4)</f>
        <v>1.3151998965334157</v>
      </c>
      <c r="BC15" s="394">
        <f>NPV('TRC Tool'!$D$12,$K4:BC4)</f>
        <v>1.3220467728465222</v>
      </c>
      <c r="BD15" s="394">
        <f>NPV('TRC Tool'!$D$12,$K4:BD4)</f>
        <v>1.3285261675379234</v>
      </c>
      <c r="BE15" s="394">
        <f>NPV('TRC Tool'!$D$12,$K4:BE4)</f>
        <v>1.3346578038706249</v>
      </c>
      <c r="BF15" s="394">
        <f>NPV('TRC Tool'!$D$12,$K4:BF4)</f>
        <v>1.3404603465319636</v>
      </c>
      <c r="BG15" s="394">
        <f>NPV('TRC Tool'!$D$12,$K4:BG4)</f>
        <v>1.3459514584488732</v>
      </c>
      <c r="BH15" s="394">
        <f>NPV('TRC Tool'!$D$12,$K4:BH4)</f>
        <v>1.351147854553796</v>
      </c>
      <c r="BI15" s="394"/>
    </row>
    <row r="16" spans="2:63" s="218" customFormat="1">
      <c r="C16" s="216" t="s">
        <v>490</v>
      </c>
      <c r="D16" s="216" t="s">
        <v>494</v>
      </c>
      <c r="E16" s="217">
        <f>NPV('TRC Tool'!$D$12,$E5:E5)</f>
        <v>5.1645541880736522E-2</v>
      </c>
      <c r="F16" s="217">
        <f>NPV('TRC Tool'!$D$12,$E5:F5)</f>
        <v>0.10048928174052159</v>
      </c>
      <c r="G16" s="217">
        <f>NPV('TRC Tool'!$D$12,$E5:G5)</f>
        <v>0.14668514498340454</v>
      </c>
      <c r="H16" s="217">
        <f>NPV('TRC Tool'!$D$12,$E5:H5)</f>
        <v>0.19037845971540715</v>
      </c>
      <c r="I16" s="217">
        <f>NPV('TRC Tool'!$D$12,$E5:I5)</f>
        <v>0.23170644712060459</v>
      </c>
      <c r="J16" s="217">
        <f>NPV('TRC Tool'!$D$12,$E5:J5)</f>
        <v>0.27079868314294381</v>
      </c>
      <c r="K16" s="394">
        <f>NPV('TRC Tool'!$D$12,$K5:K5)</f>
        <v>5.9270046002217247E-2</v>
      </c>
      <c r="L16" s="394">
        <f>NPV('TRC Tool'!$D$12,$K5:L5)</f>
        <v>0.11533796475321857</v>
      </c>
      <c r="M16" s="394">
        <f>NPV('TRC Tool'!$D$12,$K5:M5)</f>
        <v>0.16837870076694331</v>
      </c>
      <c r="N16" s="394">
        <f>NPV('TRC Tool'!$D$12,$K5:N5)</f>
        <v>0.2185574976491704</v>
      </c>
      <c r="O16" s="394">
        <f>NPV('TRC Tool'!$D$12,$K5:O5)</f>
        <v>0.26603044641874213</v>
      </c>
      <c r="P16" s="394">
        <f>NPV('TRC Tool'!$D$12,$K5:P5)</f>
        <v>0.31094500209211073</v>
      </c>
      <c r="Q16" s="394">
        <f>NPV('TRC Tool'!$D$12,$K5:Q5)</f>
        <v>0.35344047042038396</v>
      </c>
      <c r="R16" s="394">
        <f>NPV('TRC Tool'!$D$12,$K5:R5)</f>
        <v>0.39364846655200275</v>
      </c>
      <c r="S16" s="394">
        <f>NPV('TRC Tool'!$D$12,$K5:S5)</f>
        <v>0.4316933472855114</v>
      </c>
      <c r="T16" s="394">
        <f>NPV('TRC Tool'!$D$12,$K5:T5)</f>
        <v>0.46769261847508953</v>
      </c>
      <c r="U16" s="394">
        <f>NPV('TRC Tool'!$D$12,$K5:U5)</f>
        <v>0.50175731905615784</v>
      </c>
      <c r="V16" s="394">
        <f>NPV('TRC Tool'!$D$12,$K5:V5)</f>
        <v>0.5339923830690243</v>
      </c>
      <c r="W16" s="394">
        <f>NPV('TRC Tool'!$D$12,$K5:W5)</f>
        <v>0.56449698097481626</v>
      </c>
      <c r="X16" s="394">
        <f>NPV('TRC Tool'!$D$12,$K5:X5)</f>
        <v>0.59336484147947632</v>
      </c>
      <c r="Y16" s="394">
        <f>NPV('TRC Tool'!$D$12,$K5:Y5)</f>
        <v>0.62068455500804565</v>
      </c>
      <c r="Z16" s="394">
        <f>NPV('TRC Tool'!$D$12,$K5:Z5)</f>
        <v>0.64653985990250606</v>
      </c>
      <c r="AA16" s="394">
        <f>NPV('TRC Tool'!$D$12,$K5:AA5)</f>
        <v>0.67100991235179364</v>
      </c>
      <c r="AB16" s="394">
        <f>NPV('TRC Tool'!$D$12,$K5:AB5)</f>
        <v>0.69416954100196415</v>
      </c>
      <c r="AC16" s="394">
        <f>NPV('TRC Tool'!$D$12,$K5:AC5)</f>
        <v>0.71607794609097897</v>
      </c>
      <c r="AD16" s="394">
        <f>NPV('TRC Tool'!$D$12,$K5:AD5)</f>
        <v>0.73680272630203136</v>
      </c>
      <c r="AE16" s="394">
        <f>NPV('TRC Tool'!$D$12,$K5:AE5)</f>
        <v>0.75640782822758357</v>
      </c>
      <c r="AF16" s="394">
        <f>NPV('TRC Tool'!$D$12,$K5:AF5)</f>
        <v>0.7749537436774524</v>
      </c>
      <c r="AG16" s="394">
        <f>NPV('TRC Tool'!$D$12,$K5:AG5)</f>
        <v>0.79249769632711442</v>
      </c>
      <c r="AH16" s="394">
        <f>NPV('TRC Tool'!$D$12,$K5:AH5)</f>
        <v>0.80909381828213822</v>
      </c>
      <c r="AI16" s="394">
        <f>NPV('TRC Tool'!$D$12,$K5:AI5)</f>
        <v>0.82479331710353565</v>
      </c>
      <c r="AJ16" s="394">
        <f>NPV('TRC Tool'!$D$12,$K5:AJ5)</f>
        <v>0.83964463380939114</v>
      </c>
      <c r="AK16" s="394">
        <f>NPV('TRC Tool'!$D$12,$K5:AK5)</f>
        <v>0.85369359234028452</v>
      </c>
      <c r="AL16" s="394">
        <f>NPV('TRC Tool'!$D$12,$K5:AL5)</f>
        <v>0.86698354094968577</v>
      </c>
      <c r="AM16" s="394">
        <f>NPV('TRC Tool'!$D$12,$K5:AM5)</f>
        <v>0.87955548595558342</v>
      </c>
      <c r="AN16" s="394">
        <f>NPV('TRC Tool'!$D$12,$K5:AN5)</f>
        <v>0.89144821826603848</v>
      </c>
      <c r="AO16" s="394">
        <f>NPV('TRC Tool'!$D$12,$K5:AO5)</f>
        <v>0.90269843306906139</v>
      </c>
      <c r="AP16" s="394">
        <f>NPV('TRC Tool'!$D$12,$K5:AP5)</f>
        <v>0.9133408430561164</v>
      </c>
      <c r="AQ16" s="394">
        <f>NPV('TRC Tool'!$D$12,$K5:AQ5)</f>
        <v>0.92340828552860443</v>
      </c>
      <c r="AR16" s="394">
        <f>NPV('TRC Tool'!$D$12,$K5:AR5)</f>
        <v>0.93293182371780592</v>
      </c>
      <c r="AS16" s="394">
        <f>NPV('TRC Tool'!$D$12,$K5:AS5)</f>
        <v>0.9419408426309045</v>
      </c>
      <c r="AT16" s="394">
        <f>NPV('TRC Tool'!$D$12,$K5:AT5)</f>
        <v>0.95046313971882901</v>
      </c>
      <c r="AU16" s="394">
        <f>NPV('TRC Tool'!$D$12,$K5:AU5)</f>
        <v>0.95852501064566753</v>
      </c>
      <c r="AV16" s="394">
        <f>NPV('TRC Tool'!$D$12,$K5:AV5)</f>
        <v>0.96615133042429768</v>
      </c>
      <c r="AW16" s="394">
        <f>NPV('TRC Tool'!$D$12,$K5:AW5)</f>
        <v>0.97336563016858002</v>
      </c>
      <c r="AX16" s="394">
        <f>NPV('TRC Tool'!$D$12,$K5:AX5)</f>
        <v>0.9801901696989298</v>
      </c>
      <c r="AY16" s="394">
        <f>NPV('TRC Tool'!$D$12,$K5:AY5)</f>
        <v>0.98664600622529841</v>
      </c>
      <c r="AZ16" s="394">
        <f>NPV('TRC Tool'!$D$12,$K5:AZ5)</f>
        <v>0.99275305931948088</v>
      </c>
      <c r="BA16" s="394">
        <f>NPV('TRC Tool'!$D$12,$K5:BA5)</f>
        <v>0.99853017237722796</v>
      </c>
      <c r="BB16" s="394">
        <f>NPV('TRC Tool'!$D$12,$K5:BB5)</f>
        <v>1.0039951707598003</v>
      </c>
      <c r="BC16" s="394">
        <f>NPV('TRC Tool'!$D$12,$K5:BC5)</f>
        <v>1.0091649167943648</v>
      </c>
      <c r="BD16" s="394">
        <f>NPV('TRC Tool'!$D$12,$K5:BD5)</f>
        <v>1.0140553618029353</v>
      </c>
      <c r="BE16" s="394">
        <f>NPV('TRC Tool'!$D$12,$K5:BE5)</f>
        <v>1.0186815953203938</v>
      </c>
      <c r="BF16" s="394">
        <f>NPV('TRC Tool'!$D$12,$K5:BF5)</f>
        <v>1.0230578916534574</v>
      </c>
      <c r="BG16" s="394">
        <f>NPV('TRC Tool'!$D$12,$K5:BG5)</f>
        <v>1.0271977539242465</v>
      </c>
      <c r="BH16" s="394">
        <f>NPV('TRC Tool'!$D$12,$K5:BH5)</f>
        <v>1.0311139557343525</v>
      </c>
      <c r="BI16" s="394"/>
    </row>
    <row r="17" spans="2:62" s="219" customFormat="1">
      <c r="C17" s="220" t="s">
        <v>490</v>
      </c>
      <c r="D17" s="220" t="s">
        <v>495</v>
      </c>
      <c r="E17" s="221">
        <f>NPV('TRC Tool'!$D$12,$E6:E6)</f>
        <v>44.999168053244588</v>
      </c>
      <c r="F17" s="221">
        <f>NPV('TRC Tool'!$D$12,$E6:F6)</f>
        <v>122.07921182081137</v>
      </c>
      <c r="G17" s="221">
        <f>NPV('TRC Tool'!$D$12,$E6:G6)</f>
        <v>161.43282246686047</v>
      </c>
      <c r="H17" s="221">
        <f>NPV('TRC Tool'!$D$12,$E6:H6)</f>
        <v>205.83202725775558</v>
      </c>
      <c r="I17" s="221">
        <f>NPV('TRC Tool'!$D$12,$E6:I6)</f>
        <v>254.28877622866258</v>
      </c>
      <c r="J17" s="221">
        <f>NPV('TRC Tool'!$D$12,$E6:J6)</f>
        <v>305.93559303518617</v>
      </c>
      <c r="K17" s="395">
        <f>NPV('TRC Tool'!$D$12,$K6:K6)</f>
        <v>78.433629136624134</v>
      </c>
      <c r="L17" s="395">
        <f>NPV('TRC Tool'!$D$12,$K6:L6)</f>
        <v>152.74909397766658</v>
      </c>
      <c r="M17" s="395">
        <f>NPV('TRC Tool'!$D$12,$K6:M6)</f>
        <v>223.16261908588297</v>
      </c>
      <c r="N17" s="395">
        <f>NPV('TRC Tool'!$D$12,$K6:N6)</f>
        <v>289.87907613517285</v>
      </c>
      <c r="O17" s="395">
        <f>NPV('TRC Tool'!$D$12,$K6:O6)</f>
        <v>353.09257999496401</v>
      </c>
      <c r="P17" s="395">
        <f>NPV('TRC Tool'!$D$12,$K6:P6)</f>
        <v>412.9870535171363</v>
      </c>
      <c r="Q17" s="395">
        <f>NPV('TRC Tool'!$D$12,$K6:Q6)</f>
        <v>469.73676266876004</v>
      </c>
      <c r="R17" s="395">
        <f>NPV('TRC Tool'!$D$12,$K6:R6)</f>
        <v>523.50682356764548</v>
      </c>
      <c r="S17" s="395">
        <f>NPV('TRC Tool'!$D$12,$K6:S6)</f>
        <v>574.45368289594808</v>
      </c>
      <c r="T17" s="395">
        <f>NPV('TRC Tool'!$D$12,$K6:T6)</f>
        <v>622.72557308961598</v>
      </c>
      <c r="U17" s="395">
        <f>NPV('TRC Tool'!$D$12,$K6:U6)</f>
        <v>668.46294362807942</v>
      </c>
      <c r="V17" s="395">
        <f>NPV('TRC Tool'!$D$12,$K6:V6)</f>
        <v>711.7988696790361</v>
      </c>
      <c r="W17" s="395">
        <f>NPV('TRC Tool'!$D$12,$K6:W6)</f>
        <v>752.8594392873099</v>
      </c>
      <c r="X17" s="395">
        <f>NPV('TRC Tool'!$D$12,$K6:X6)</f>
        <v>791.76412023432476</v>
      </c>
      <c r="Y17" s="395">
        <f>NPV('TRC Tool'!$D$12,$K6:Y6)</f>
        <v>828.62610763559132</v>
      </c>
      <c r="Z17" s="395">
        <f>NPV('TRC Tool'!$D$12,$K6:Z6)</f>
        <v>863.55265328755866</v>
      </c>
      <c r="AA17" s="395">
        <f>NPV('TRC Tool'!$D$12,$K6:AA6)</f>
        <v>896.64537772208121</v>
      </c>
      <c r="AB17" s="395">
        <f>NPV('TRC Tool'!$D$12,$K6:AB6)</f>
        <v>928.00056587644019</v>
      </c>
      <c r="AC17" s="395">
        <f>NPV('TRC Tool'!$D$12,$K6:AC6)</f>
        <v>957.70944723918558</v>
      </c>
      <c r="AD17" s="395">
        <f>NPV('TRC Tool'!$D$12,$K6:AD6)</f>
        <v>985.85846128689684</v>
      </c>
      <c r="AE17" s="395">
        <f>NPV('TRC Tool'!$D$12,$K6:AE6)</f>
        <v>1012.5295089841644</v>
      </c>
      <c r="AF17" s="395">
        <f>NPV('TRC Tool'!$D$12,$K6:AF6)</f>
        <v>1037.8001910785433</v>
      </c>
      <c r="AG17" s="395">
        <f>NPV('TRC Tool'!$D$12,$K6:AG6)</f>
        <v>1061.744033883811</v>
      </c>
      <c r="AH17" s="395">
        <f>NPV('TRC Tool'!$D$12,$K6:AH6)</f>
        <v>1084.4307032084546</v>
      </c>
      <c r="AI17" s="395">
        <f>NPV('TRC Tool'!$D$12,$K6:AI6)</f>
        <v>1105.9262070518262</v>
      </c>
      <c r="AJ17" s="395">
        <f>NPV('TRC Tool'!$D$12,$K6:AJ6)</f>
        <v>1126.2930876577202</v>
      </c>
      <c r="AK17" s="395">
        <f>NPV('TRC Tool'!$D$12,$K6:AK6)</f>
        <v>1145.5906034841587</v>
      </c>
      <c r="AL17" s="395">
        <f>NPV('TRC Tool'!$D$12,$K6:AL6)</f>
        <v>1163.8749016188415</v>
      </c>
      <c r="AM17" s="395">
        <f>NPV('TRC Tool'!$D$12,$K6:AM6)</f>
        <v>1181.1991811419043</v>
      </c>
      <c r="AN17" s="395">
        <f>NPV('TRC Tool'!$D$12,$K6:AN6)</f>
        <v>1197.6138479113069</v>
      </c>
      <c r="AO17" s="395">
        <f>NPV('TRC Tool'!$D$12,$K6:AO6)</f>
        <v>1213.1666612211955</v>
      </c>
      <c r="AP17" s="395">
        <f>NPV('TRC Tool'!$D$12,$K6:AP6)</f>
        <v>1227.9028727599605</v>
      </c>
      <c r="AQ17" s="395">
        <f>NPV('TRC Tool'!$D$12,$K6:AQ6)</f>
        <v>1241.8653582722861</v>
      </c>
      <c r="AR17" s="395">
        <f>NPV('TRC Tool'!$D$12,$K6:AR6)</f>
        <v>1255.094742308276</v>
      </c>
      <c r="AS17" s="395">
        <f>NPV('TRC Tool'!$D$12,$K6:AS6)</f>
        <v>1267.6295164226131</v>
      </c>
      <c r="AT17" s="395">
        <f>NPV('TRC Tool'!$D$12,$K6:AT6)</f>
        <v>1279.5061511676631</v>
      </c>
      <c r="AU17" s="395">
        <f>NPV('TRC Tool'!$D$12,$K6:AU6)</f>
        <v>1290.7592022063732</v>
      </c>
      <c r="AV17" s="395">
        <f>NPV('TRC Tool'!$D$12,$K6:AV6)</f>
        <v>1301.4214108536999</v>
      </c>
      <c r="AW17" s="395">
        <f>NPV('TRC Tool'!$D$12,$K6:AW6)</f>
        <v>1311.5237993391033</v>
      </c>
      <c r="AX17" s="395">
        <f>NPV('TRC Tool'!$D$12,$K6:AX6)</f>
        <v>1321.0957610672774</v>
      </c>
      <c r="AY17" s="395">
        <f>NPV('TRC Tool'!$D$12,$K6:AY6)</f>
        <v>1330.1651461397294</v>
      </c>
      <c r="AZ17" s="395">
        <f>NPV('TRC Tool'!$D$12,$K6:AZ6)</f>
        <v>1338.7583423860438</v>
      </c>
      <c r="BA17" s="395">
        <f>NPV('TRC Tool'!$D$12,$K6:BA6)</f>
        <v>1346.9003521405939</v>
      </c>
      <c r="BB17" s="395">
        <f>NPV('TRC Tool'!$D$12,$K6:BB6)</f>
        <v>1354.6148649880834</v>
      </c>
      <c r="BC17" s="395">
        <f>NPV('TRC Tool'!$D$12,$K6:BC6)</f>
        <v>1361.9243266895778</v>
      </c>
      <c r="BD17" s="395">
        <f>NPV('TRC Tool'!$D$12,$K6:BD6)</f>
        <v>1368.85000448957</v>
      </c>
      <c r="BE17" s="395">
        <f>NPV('TRC Tool'!$D$12,$K6:BE6)</f>
        <v>1375.4120489940924</v>
      </c>
      <c r="BF17" s="395">
        <f>NPV('TRC Tool'!$D$12,$K6:BF6)</f>
        <v>1381.6295527999116</v>
      </c>
      <c r="BG17" s="395">
        <f>NPV('TRC Tool'!$D$12,$K6:BG6)</f>
        <v>1387.5206060453957</v>
      </c>
      <c r="BH17" s="395">
        <f>NPV('TRC Tool'!$D$12,$K6:BH6)</f>
        <v>1393.1023490446757</v>
      </c>
      <c r="BI17" s="395"/>
    </row>
    <row r="18" spans="2:62" s="218" customFormat="1">
      <c r="C18" s="216" t="s">
        <v>490</v>
      </c>
      <c r="D18" s="216" t="s">
        <v>496</v>
      </c>
      <c r="E18" s="217">
        <f>NPV('TRC Tool'!$D$12,$E7:E7)</f>
        <v>0.61933814013680899</v>
      </c>
      <c r="F18" s="217">
        <f>NPV('TRC Tool'!$D$12,$E7:F7)</f>
        <v>1.1918452025668413</v>
      </c>
      <c r="G18" s="217">
        <f>NPV('TRC Tool'!$D$12,$E7:G7)</f>
        <v>1.7210623059408774</v>
      </c>
      <c r="H18" s="217">
        <f>NPV('TRC Tool'!$D$12,$E7:H7)</f>
        <v>2.2102628082278399</v>
      </c>
      <c r="I18" s="217">
        <f>NPV('TRC Tool'!$D$12,$E7:I7)</f>
        <v>2.6624725533627656</v>
      </c>
      <c r="J18" s="217">
        <f>NPV('TRC Tool'!$D$12,$E7:J7)</f>
        <v>3.0804885869502359</v>
      </c>
      <c r="K18" s="394">
        <f>NPV('TRC Tool'!$D$12,$K7:K7)</f>
        <v>0.61933814013680899</v>
      </c>
      <c r="L18" s="394">
        <f>NPV('TRC Tool'!$D$12,$K7:L7)</f>
        <v>1.1918452025668413</v>
      </c>
      <c r="M18" s="394">
        <f>NPV('TRC Tool'!$D$12,$K7:M7)</f>
        <v>1.7210623059408774</v>
      </c>
      <c r="N18" s="394">
        <f>NPV('TRC Tool'!$D$12,$K7:N7)</f>
        <v>2.2102628082278399</v>
      </c>
      <c r="O18" s="394">
        <f>NPV('TRC Tool'!$D$12,$K7:O7)</f>
        <v>2.6624725533627656</v>
      </c>
      <c r="P18" s="394">
        <f>NPV('TRC Tool'!$D$12,$K7:P7)</f>
        <v>3.0804885869502359</v>
      </c>
      <c r="Q18" s="394">
        <f>NPV('TRC Tool'!$D$12,$K7:Q7)</f>
        <v>3.4668964567852059</v>
      </c>
      <c r="R18" s="394">
        <f>NPV('TRC Tool'!$D$12,$K7:R7)</f>
        <v>3.8240862051998565</v>
      </c>
      <c r="S18" s="394">
        <f>NPV('TRC Tool'!$D$12,$K7:S7)</f>
        <v>4.1542671521536843</v>
      </c>
      <c r="T18" s="394">
        <f>NPV('TRC Tool'!$D$12,$K7:T7)</f>
        <v>4.4594815605044218</v>
      </c>
      <c r="U18" s="394">
        <f>NPV('TRC Tool'!$D$12,$K7:U7)</f>
        <v>4.741617267983381</v>
      </c>
      <c r="V18" s="394">
        <f>NPV('TRC Tool'!$D$12,$K7:V7)</f>
        <v>5.0024193640075616</v>
      </c>
      <c r="W18" s="394">
        <f>NPV('TRC Tool'!$D$12,$K7:W7)</f>
        <v>5.2435009835529316</v>
      </c>
      <c r="X18" s="394">
        <f>NPV('TRC Tool'!$D$12,$K7:X7)</f>
        <v>5.4663532848520342</v>
      </c>
      <c r="Y18" s="394">
        <f>NPV('TRC Tool'!$D$12,$K7:Y7)</f>
        <v>5.6723546726308314</v>
      </c>
      <c r="Z18" s="394">
        <f>NPV('TRC Tool'!$D$12,$K7:Z7)</f>
        <v>5.8627793239331032</v>
      </c>
      <c r="AA18" s="394">
        <f>NPV('TRC Tool'!$D$12,$K7:AA7)</f>
        <v>6.038805069267057</v>
      </c>
      <c r="AB18" s="394">
        <f>NPV('TRC Tool'!$D$12,$K7:AB7)</f>
        <v>6.2015206778212759</v>
      </c>
      <c r="AC18" s="394">
        <f>NPV('TRC Tool'!$D$12,$K7:AC7)</f>
        <v>6.3519325918111251</v>
      </c>
      <c r="AD18" s="394">
        <f>NPV('TRC Tool'!$D$12,$K7:AD7)</f>
        <v>6.4909711516094699</v>
      </c>
      <c r="AE18" s="394">
        <f>NPV('TRC Tool'!$D$12,$K7:AE7)</f>
        <v>6.6194963501658988</v>
      </c>
      <c r="AF18" s="394">
        <f>NPV('TRC Tool'!$D$12,$K7:AF7)</f>
        <v>6.7383031523071715</v>
      </c>
      <c r="AG18" s="394">
        <f>NPV('TRC Tool'!$D$12,$K7:AG7)</f>
        <v>6.8481264118202727</v>
      </c>
      <c r="AH18" s="394">
        <f>NPV('TRC Tool'!$D$12,$K7:AH7)</f>
        <v>6.9496454167316246</v>
      </c>
      <c r="AI18" s="394">
        <f>NPV('TRC Tool'!$D$12,$K7:AI7)</f>
        <v>7.0434880908963065</v>
      </c>
      <c r="AJ18" s="394">
        <f>NPV('TRC Tool'!$D$12,$K7:AJ7)</f>
        <v>7.1302348778852895</v>
      </c>
      <c r="AK18" s="394">
        <f>NPV('TRC Tool'!$D$12,$K7:AK7)</f>
        <v>7.2104223311936479</v>
      </c>
      <c r="AL18" s="394">
        <f>NPV('TRC Tool'!$D$12,$K7:AL7)</f>
        <v>7.2845464329761942</v>
      </c>
      <c r="AM18" s="394">
        <f>NPV('TRC Tool'!$D$12,$K7:AM7)</f>
        <v>7.3530656618378565</v>
      </c>
      <c r="AN18" s="394">
        <f>NPV('TRC Tool'!$D$12,$K7:AN7)</f>
        <v>7.4164038286539613</v>
      </c>
      <c r="AO18" s="394">
        <f>NPV('TRC Tool'!$D$12,$K7:AO7)</f>
        <v>7.4749526979607701</v>
      </c>
      <c r="AP18" s="394">
        <f>NPV('TRC Tool'!$D$12,$K7:AP7)</f>
        <v>7.5290744111303098</v>
      </c>
      <c r="AQ18" s="394">
        <f>NPV('TRC Tool'!$D$12,$K7:AQ7)</f>
        <v>7.5791037263175349</v>
      </c>
      <c r="AR18" s="394">
        <f>NPV('TRC Tool'!$D$12,$K7:AR7)</f>
        <v>7.6253500890345105</v>
      </c>
      <c r="AS18" s="394">
        <f>NPV('TRC Tool'!$D$12,$K7:AS7)</f>
        <v>7.668099546158726</v>
      </c>
      <c r="AT18" s="394">
        <f>NPV('TRC Tool'!$D$12,$K7:AT7)</f>
        <v>7.7076165152142027</v>
      </c>
      <c r="AU18" s="394">
        <f>NPV('TRC Tool'!$D$12,$K7:AU7)</f>
        <v>7.7441454198689232</v>
      </c>
      <c r="AV18" s="394">
        <f>NPV('TRC Tool'!$D$12,$K7:AV7)</f>
        <v>7.7779122017645799</v>
      </c>
      <c r="AW18" s="394">
        <f>NPV('TRC Tool'!$D$12,$K7:AW7)</f>
        <v>7.8091257180297449</v>
      </c>
      <c r="AX18" s="394">
        <f>NPV('TRC Tool'!$D$12,$K7:AX7)</f>
        <v>7.8379790331204875</v>
      </c>
      <c r="AY18" s="394">
        <f>NPV('TRC Tool'!$D$12,$K7:AY7)</f>
        <v>7.8646506129788181</v>
      </c>
      <c r="AZ18" s="394">
        <f>NPV('TRC Tool'!$D$12,$K7:AZ7)</f>
        <v>7.8893054288951916</v>
      </c>
      <c r="BA18" s="394">
        <f>NPV('TRC Tool'!$D$12,$K7:BA7)</f>
        <v>7.9120959779027462</v>
      </c>
      <c r="BB18" s="394">
        <f>NPV('TRC Tool'!$D$12,$K7:BB7)</f>
        <v>7.9331632260147398</v>
      </c>
      <c r="BC18" s="394">
        <f>NPV('TRC Tool'!$D$12,$K7:BC7)</f>
        <v>7.9526374801393409</v>
      </c>
      <c r="BD18" s="394">
        <f>NPV('TRC Tool'!$D$12,$K7:BD7)</f>
        <v>7.9706391940648365</v>
      </c>
      <c r="BE18" s="394">
        <f>NPV('TRC Tool'!$D$12,$K7:BE7)</f>
        <v>7.9872797135004943</v>
      </c>
      <c r="BF18" s="394">
        <f>NPV('TRC Tool'!$D$12,$K7:BF7)</f>
        <v>8.0026619647813764</v>
      </c>
      <c r="BG18" s="394">
        <f>NPV('TRC Tool'!$D$12,$K7:BG7)</f>
        <v>8.0168810914969271</v>
      </c>
      <c r="BH18" s="394">
        <f>NPV('TRC Tool'!$D$12,$K7:BH7)</f>
        <v>8.0300250429810749</v>
      </c>
      <c r="BI18" s="394"/>
    </row>
    <row r="19" spans="2:62" s="218" customFormat="1">
      <c r="C19" s="218" t="s">
        <v>497</v>
      </c>
      <c r="D19" s="216" t="s">
        <v>498</v>
      </c>
      <c r="E19" s="217">
        <f>NPV('TRC Tool'!$D$12,$E8:E8)</f>
        <v>9.659826215566647E-2</v>
      </c>
      <c r="F19" s="217">
        <f>NPV('TRC Tool'!$D$12,$E8:F8)</f>
        <v>0.18589227413169387</v>
      </c>
      <c r="G19" s="217">
        <f>NPV('TRC Tool'!$D$12,$E8:G8)</f>
        <v>0.26843434473256966</v>
      </c>
      <c r="H19" s="217">
        <f>NPV('TRC Tool'!$D$12,$E8:H8)</f>
        <v>0.34473502008926754</v>
      </c>
      <c r="I19" s="217">
        <f>NPV('TRC Tool'!$D$12,$E8:I8)</f>
        <v>0.41526624153195368</v>
      </c>
      <c r="J19" s="217">
        <f>NPV('TRC Tool'!$D$12,$E8:J8)</f>
        <v>0.48046426468104425</v>
      </c>
      <c r="K19" s="394">
        <f>NPV('TRC Tool'!$D$12,$K8:K8)</f>
        <v>9.659826215566647E-2</v>
      </c>
      <c r="L19" s="394">
        <f>NPV('TRC Tool'!$D$12,$K8:L8)</f>
        <v>0.18589227413169387</v>
      </c>
      <c r="M19" s="394">
        <f>NPV('TRC Tool'!$D$12,$K8:M8)</f>
        <v>0.26843434473256966</v>
      </c>
      <c r="N19" s="394">
        <f>NPV('TRC Tool'!$D$12,$K8:N8)</f>
        <v>0.34473502008926754</v>
      </c>
      <c r="O19" s="394">
        <f>NPV('TRC Tool'!$D$12,$K8:O8)</f>
        <v>0.41526624153195368</v>
      </c>
      <c r="P19" s="394">
        <f>NPV('TRC Tool'!$D$12,$K8:P8)</f>
        <v>0.48046426468104425</v>
      </c>
      <c r="Q19" s="394">
        <f>NPV('TRC Tool'!$D$12,$K8:Q8)</f>
        <v>0.54073235781202089</v>
      </c>
      <c r="R19" s="394">
        <f>NPV('TRC Tool'!$D$12,$K8:R8)</f>
        <v>0.59644329618415681</v>
      </c>
      <c r="S19" s="394">
        <f>NPV('TRC Tool'!$D$12,$K8:S8)</f>
        <v>0.64794166776128381</v>
      </c>
      <c r="T19" s="394">
        <f>NPV('TRC Tool'!$D$12,$K8:T8)</f>
        <v>0.69554600458613758</v>
      </c>
      <c r="U19" s="394">
        <f>NPV('TRC Tool'!$D$12,$K8:U8)</f>
        <v>0.73955075299143791</v>
      </c>
      <c r="V19" s="394">
        <f>NPV('TRC Tool'!$D$12,$K8:V8)</f>
        <v>0.78022809483401545</v>
      </c>
      <c r="W19" s="394">
        <f>NPV('TRC Tool'!$D$12,$K8:W8)</f>
        <v>0.81782963101683792</v>
      </c>
      <c r="X19" s="394">
        <f>NPV('TRC Tool'!$D$12,$K8:X8)</f>
        <v>0.85258793771199659</v>
      </c>
      <c r="Y19" s="394">
        <f>NPV('TRC Tool'!$D$12,$K8:Y8)</f>
        <v>0.88471800491033137</v>
      </c>
      <c r="Z19" s="394">
        <f>NPV('TRC Tool'!$D$12,$K8:Z8)</f>
        <v>0.9144185661955363</v>
      </c>
      <c r="AA19" s="394">
        <f>NPV('TRC Tool'!$D$12,$K8:AA8)</f>
        <v>0.94187332796777234</v>
      </c>
      <c r="AB19" s="394">
        <f>NPV('TRC Tool'!$D$12,$K8:AB8)</f>
        <v>0.96725210571988551</v>
      </c>
      <c r="AC19" s="394">
        <f>NPV('TRC Tool'!$D$12,$K8:AC8)</f>
        <v>0.99071187439442177</v>
      </c>
      <c r="AD19" s="394">
        <f>NPV('TRC Tool'!$D$12,$K8:AD8)</f>
        <v>1.0123977393181933</v>
      </c>
      <c r="AE19" s="394">
        <f>NPV('TRC Tool'!$D$12,$K8:AE8)</f>
        <v>1.0324438337199051</v>
      </c>
      <c r="AF19" s="394">
        <f>NPV('TRC Tool'!$D$12,$K8:AF8)</f>
        <v>1.0509741483822377</v>
      </c>
      <c r="AG19" s="394">
        <f>NPV('TRC Tool'!$D$12,$K8:AG8)</f>
        <v>1.0681032985600274</v>
      </c>
      <c r="AH19" s="394">
        <f>NPV('TRC Tool'!$D$12,$K8:AH8)</f>
        <v>1.0839372329081414</v>
      </c>
      <c r="AI19" s="394">
        <f>NPV('TRC Tool'!$D$12,$K8:AI8)</f>
        <v>1.098573888803976</v>
      </c>
      <c r="AJ19" s="394">
        <f>NPV('TRC Tool'!$D$12,$K8:AJ8)</f>
        <v>1.1121037981179294</v>
      </c>
      <c r="AK19" s="394">
        <f>NPV('TRC Tool'!$D$12,$K8:AK8)</f>
        <v>1.1246106471787105</v>
      </c>
      <c r="AL19" s="394">
        <f>NPV('TRC Tool'!$D$12,$K8:AL8)</f>
        <v>1.1361717943970331</v>
      </c>
      <c r="AM19" s="394">
        <f>NPV('TRC Tool'!$D$12,$K8:AM8)</f>
        <v>1.1468587487493371</v>
      </c>
      <c r="AN19" s="394">
        <f>NPV('TRC Tool'!$D$12,$K8:AN8)</f>
        <v>1.1567376120811028</v>
      </c>
      <c r="AO19" s="394">
        <f>NPV('TRC Tool'!$D$12,$K8:AO8)</f>
        <v>1.1658694879655229</v>
      </c>
      <c r="AP19" s="394">
        <f>NPV('TRC Tool'!$D$12,$K8:AP8)</f>
        <v>1.1743108596464438</v>
      </c>
      <c r="AQ19" s="394">
        <f>NPV('TRC Tool'!$D$12,$K8:AQ8)</f>
        <v>1.1821139394032572</v>
      </c>
      <c r="AR19" s="394">
        <f>NPV('TRC Tool'!$D$12,$K8:AR8)</f>
        <v>1.1893269914986662</v>
      </c>
      <c r="AS19" s="394">
        <f>NPV('TRC Tool'!$D$12,$K8:AS8)</f>
        <v>1.1959946307068461</v>
      </c>
      <c r="AT19" s="394">
        <f>NPV('TRC Tool'!$D$12,$K8:AT8)</f>
        <v>1.2021580982684841</v>
      </c>
      <c r="AU19" s="394">
        <f>NPV('TRC Tool'!$D$12,$K8:AU8)</f>
        <v>1.2078555169795564</v>
      </c>
      <c r="AV19" s="394">
        <f>NPV('TRC Tool'!$D$12,$K8:AV8)</f>
        <v>1.2131221269916399</v>
      </c>
      <c r="AW19" s="394">
        <f>NPV('TRC Tool'!$D$12,$K8:AW8)</f>
        <v>1.2179905037822516</v>
      </c>
      <c r="AX19" s="394">
        <f>NPV('TRC Tool'!$D$12,$K8:AX8)</f>
        <v>1.2224907596434198</v>
      </c>
      <c r="AY19" s="394">
        <f>NPV('TRC Tool'!$D$12,$K8:AY8)</f>
        <v>1.2266507299347567</v>
      </c>
      <c r="AZ19" s="394">
        <f>NPV('TRC Tool'!$D$12,$K8:AZ8)</f>
        <v>1.2304961452530565</v>
      </c>
      <c r="BA19" s="394">
        <f>NPV('TRC Tool'!$D$12,$K8:BA8)</f>
        <v>1.2340507905833393</v>
      </c>
      <c r="BB19" s="394">
        <f>NPV('TRC Tool'!$D$12,$K8:BB8)</f>
        <v>1.2373366524157323</v>
      </c>
      <c r="BC19" s="394">
        <f>NPV('TRC Tool'!$D$12,$K8:BC8)</f>
        <v>1.2403740547381514</v>
      </c>
      <c r="BD19" s="394">
        <f>NPV('TRC Tool'!$D$12,$K8:BD8)</f>
        <v>1.2431817847459339</v>
      </c>
      <c r="BE19" s="394">
        <f>NPV('TRC Tool'!$D$12,$K8:BE8)</f>
        <v>1.2457772090459731</v>
      </c>
      <c r="BF19" s="394">
        <f>NPV('TRC Tool'!$D$12,$K8:BF8)</f>
        <v>1.2481763810741107</v>
      </c>
      <c r="BG19" s="394">
        <f>NPV('TRC Tool'!$D$12,$K8:BG8)</f>
        <v>1.2503941403901928</v>
      </c>
      <c r="BH19" s="394">
        <f>NPV('TRC Tool'!$D$12,$K8:BH8)</f>
        <v>1.2524442044649591</v>
      </c>
      <c r="BI19" s="394"/>
    </row>
    <row r="20" spans="2:62" s="219" customFormat="1">
      <c r="C20" s="219" t="s">
        <v>497</v>
      </c>
      <c r="D20" s="220" t="s">
        <v>495</v>
      </c>
      <c r="E20" s="221">
        <f>NPV('TRC Tool'!$D$12,$E9:E9)</f>
        <v>2.7731558513588461</v>
      </c>
      <c r="F20" s="221">
        <f>NPV('TRC Tool'!$D$12,$E9:F9)</f>
        <v>5.3366203100007814</v>
      </c>
      <c r="G20" s="221">
        <f>NPV('TRC Tool'!$D$12,$E9:G9)</f>
        <v>7.7062491310785539</v>
      </c>
      <c r="H20" s="221">
        <f>NPV('TRC Tool'!$D$12,$E9:H9)</f>
        <v>9.8966991413186847</v>
      </c>
      <c r="I20" s="221">
        <f>NPV('TRC Tool'!$D$12,$E9:I9)</f>
        <v>11.921518895654172</v>
      </c>
      <c r="J20" s="221">
        <f>NPV('TRC Tool'!$D$12,$E9:J9)</f>
        <v>13.793232478881652</v>
      </c>
      <c r="K20" s="394">
        <f>NPV('TRC Tool'!$D$12,$K9:K9)</f>
        <v>2.7731558513588461</v>
      </c>
      <c r="L20" s="394">
        <f>NPV('TRC Tool'!$D$12,$K9:L9)</f>
        <v>5.3366203100007814</v>
      </c>
      <c r="M20" s="394">
        <f>NPV('TRC Tool'!$D$12,$K9:M9)</f>
        <v>7.7062491310785539</v>
      </c>
      <c r="N20" s="394">
        <f>NPV('TRC Tool'!$D$12,$K9:N9)</f>
        <v>9.8966991413186847</v>
      </c>
      <c r="O20" s="394">
        <f>NPV('TRC Tool'!$D$12,$K9:O9)</f>
        <v>11.921518895654172</v>
      </c>
      <c r="P20" s="394">
        <f>NPV('TRC Tool'!$D$12,$K9:P9)</f>
        <v>13.793232478881652</v>
      </c>
      <c r="Q20" s="394">
        <f>NPV('TRC Tool'!$D$12,$K9:Q9)</f>
        <v>15.523416970680024</v>
      </c>
      <c r="R20" s="394">
        <f>NPV('TRC Tool'!$D$12,$K9:R9)</f>
        <v>17.122774053133686</v>
      </c>
      <c r="S20" s="394">
        <f>NPV('TRC Tool'!$D$12,$K9:S9)</f>
        <v>18.601196203673215</v>
      </c>
      <c r="T20" s="394">
        <f>NPV('TRC Tool'!$D$12,$K9:T9)</f>
        <v>19.967827882855623</v>
      </c>
      <c r="U20" s="394">
        <f>NPV('TRC Tool'!$D$12,$K9:U9)</f>
        <v>21.231122095447976</v>
      </c>
      <c r="V20" s="394">
        <f>NPV('TRC Tool'!$D$12,$K9:V9)</f>
        <v>22.398892674660726</v>
      </c>
      <c r="W20" s="394">
        <f>NPV('TRC Tool'!$D$12,$K9:W9)</f>
        <v>23.478362612923576</v>
      </c>
      <c r="X20" s="394">
        <f>NPV('TRC Tool'!$D$12,$K9:X9)</f>
        <v>24.476208738143441</v>
      </c>
      <c r="Y20" s="394">
        <f>NPV('TRC Tool'!$D$12,$K9:Y9)</f>
        <v>25.398603011779848</v>
      </c>
      <c r="Z20" s="394">
        <f>NPV('TRC Tool'!$D$12,$K9:Z9)</f>
        <v>26.25125070417808</v>
      </c>
      <c r="AA20" s="394">
        <f>NPV('TRC Tool'!$D$12,$K9:AA9)</f>
        <v>27.039425683285337</v>
      </c>
      <c r="AB20" s="394">
        <f>NPV('TRC Tool'!$D$12,$K9:AB9)</f>
        <v>27.768003035020644</v>
      </c>
      <c r="AC20" s="394">
        <f>NPV('TRC Tool'!$D$12,$K9:AC9)</f>
        <v>28.441489217064746</v>
      </c>
      <c r="AD20" s="394">
        <f>NPV('TRC Tool'!$D$12,$K9:AD9)</f>
        <v>29.064049932579721</v>
      </c>
      <c r="AE20" s="394">
        <f>NPV('TRC Tool'!$D$12,$K9:AE9)</f>
        <v>29.639535896265222</v>
      </c>
      <c r="AF20" s="394">
        <f>NPV('TRC Tool'!$D$12,$K9:AF9)</f>
        <v>30.171506652121668</v>
      </c>
      <c r="AG20" s="394">
        <f>NPV('TRC Tool'!$D$12,$K9:AG9)</f>
        <v>30.663252590240027</v>
      </c>
      <c r="AH20" s="394">
        <f>NPV('TRC Tool'!$D$12,$K9:AH9)</f>
        <v>31.117815298798323</v>
      </c>
      <c r="AI20" s="394">
        <f>NPV('TRC Tool'!$D$12,$K9:AI9)</f>
        <v>31.538006377147639</v>
      </c>
      <c r="AJ20" s="394">
        <f>NPV('TRC Tool'!$D$12,$K9:AJ9)</f>
        <v>31.92642482635204</v>
      </c>
      <c r="AK20" s="394">
        <f>NPV('TRC Tool'!$D$12,$K9:AK9)</f>
        <v>32.285473124747675</v>
      </c>
      <c r="AL20" s="394">
        <f>NPV('TRC Tool'!$D$12,$K9:AL9)</f>
        <v>32.617372087953107</v>
      </c>
      <c r="AM20" s="394">
        <f>NPV('TRC Tool'!$D$12,$K9:AM9)</f>
        <v>32.924174605244133</v>
      </c>
      <c r="AN20" s="394">
        <f>NPV('TRC Tool'!$D$12,$K9:AN9)</f>
        <v>33.207778337256542</v>
      </c>
      <c r="AO20" s="394">
        <f>NPV('TRC Tool'!$D$12,$K9:AO9)</f>
        <v>33.469937453555687</v>
      </c>
      <c r="AP20" s="394">
        <f>NPV('TRC Tool'!$D$12,$K9:AP9)</f>
        <v>33.712273482673027</v>
      </c>
      <c r="AQ20" s="394">
        <f>NPV('TRC Tool'!$D$12,$K9:AQ9)</f>
        <v>33.936285341720293</v>
      </c>
      <c r="AR20" s="394">
        <f>NPV('TRC Tool'!$D$12,$K9:AR9)</f>
        <v>34.143358607617202</v>
      </c>
      <c r="AS20" s="394">
        <f>NPV('TRC Tool'!$D$12,$K9:AS9)</f>
        <v>34.334774087277872</v>
      </c>
      <c r="AT20" s="394">
        <f>NPV('TRC Tool'!$D$12,$K9:AT9)</f>
        <v>34.51171573976508</v>
      </c>
      <c r="AU20" s="394">
        <f>NPV('TRC Tool'!$D$12,$K9:AU9)</f>
        <v>34.675277999413076</v>
      </c>
      <c r="AV20" s="394">
        <f>NPV('TRC Tool'!$D$12,$K9:AV9)</f>
        <v>34.826472545214521</v>
      </c>
      <c r="AW20" s="394">
        <f>NPV('TRC Tool'!$D$12,$K9:AW9)</f>
        <v>34.96623455834213</v>
      </c>
      <c r="AX20" s="394">
        <f>NPV('TRC Tool'!$D$12,$K9:AX9)</f>
        <v>35.095428506509641</v>
      </c>
      <c r="AY20" s="394">
        <f>NPV('TRC Tool'!$D$12,$K9:AY9)</f>
        <v>35.214853490949928</v>
      </c>
      <c r="AZ20" s="394">
        <f>NPV('TRC Tool'!$D$12,$K9:AZ9)</f>
        <v>35.325248189082942</v>
      </c>
      <c r="BA20" s="394">
        <f>NPV('TRC Tool'!$D$12,$K9:BA9)</f>
        <v>35.427295423445123</v>
      </c>
      <c r="BB20" s="394">
        <f>NPV('TRC Tool'!$D$12,$K9:BB9)</f>
        <v>35.521626385140614</v>
      </c>
      <c r="BC20" s="394">
        <f>NPV('TRC Tool'!$D$12,$K9:BC9)</f>
        <v>35.60882453793733</v>
      </c>
      <c r="BD20" s="394">
        <f>NPV('TRC Tool'!$D$12,$K9:BD9)</f>
        <v>35.689429227155969</v>
      </c>
      <c r="BE20" s="394">
        <f>NPV('TRC Tool'!$D$12,$K9:BE9)</f>
        <v>35.763939015673849</v>
      </c>
      <c r="BF20" s="394">
        <f>NPV('TRC Tool'!$D$12,$K9:BF9)</f>
        <v>35.832814767677796</v>
      </c>
      <c r="BG20" s="394">
        <f>NPV('TRC Tool'!$D$12,$K9:BG9)</f>
        <v>35.896482499239958</v>
      </c>
      <c r="BH20" s="394">
        <f>NPV('TRC Tool'!$D$12,$K9:BH9)</f>
        <v>35.955336013348074</v>
      </c>
      <c r="BI20" s="395"/>
    </row>
    <row r="21" spans="2:62" s="218" customFormat="1">
      <c r="C21" s="218" t="s">
        <v>497</v>
      </c>
      <c r="D21" s="216" t="s">
        <v>496</v>
      </c>
      <c r="E21" s="217">
        <f>NPV('TRC Tool'!$D$12,$E10:E10)</f>
        <v>0.92438528378628204</v>
      </c>
      <c r="F21" s="217">
        <f>NPV('TRC Tool'!$D$12,$E10:F10)</f>
        <v>1.7788734366669272</v>
      </c>
      <c r="G21" s="217">
        <f>NPV('TRC Tool'!$D$12,$E10:G10)</f>
        <v>2.5687497103595187</v>
      </c>
      <c r="H21" s="217">
        <f>NPV('TRC Tool'!$D$12,$E10:H10)</f>
        <v>3.2988997137728955</v>
      </c>
      <c r="I21" s="217">
        <f>NPV('TRC Tool'!$D$12,$E10:I10)</f>
        <v>3.9738396318847244</v>
      </c>
      <c r="J21" s="217">
        <f>NPV('TRC Tool'!$D$12,$E10:J10)</f>
        <v>4.5977441596272177</v>
      </c>
      <c r="K21" s="394">
        <f>NPV('TRC Tool'!$D$12,$K10:K10)</f>
        <v>0.92438528378628204</v>
      </c>
      <c r="L21" s="394">
        <f>NPV('TRC Tool'!$D$12,$K10:L10)</f>
        <v>1.7788734366669272</v>
      </c>
      <c r="M21" s="394">
        <f>NPV('TRC Tool'!$D$12,$K10:M10)</f>
        <v>2.5687497103595187</v>
      </c>
      <c r="N21" s="394">
        <f>NPV('TRC Tool'!$D$12,$K10:N10)</f>
        <v>3.2988997137728955</v>
      </c>
      <c r="O21" s="394">
        <f>NPV('TRC Tool'!$D$12,$K10:O10)</f>
        <v>3.9738396318847244</v>
      </c>
      <c r="P21" s="394">
        <f>NPV('TRC Tool'!$D$12,$K10:P10)</f>
        <v>4.5977441596272177</v>
      </c>
      <c r="Q21" s="394">
        <f>NPV('TRC Tool'!$D$12,$K10:Q10)</f>
        <v>5.1744723235600087</v>
      </c>
      <c r="R21" s="394">
        <f>NPV('TRC Tool'!$D$12,$K10:R10)</f>
        <v>5.7075913510445631</v>
      </c>
      <c r="S21" s="394">
        <f>NPV('TRC Tool'!$D$12,$K10:S10)</f>
        <v>6.2003987345577398</v>
      </c>
      <c r="T21" s="394">
        <f>NPV('TRC Tool'!$D$12,$K10:T10)</f>
        <v>6.6559426276185416</v>
      </c>
      <c r="U21" s="394">
        <f>NPV('TRC Tool'!$D$12,$K10:U10)</f>
        <v>7.0770406984826595</v>
      </c>
      <c r="V21" s="394">
        <f>NPV('TRC Tool'!$D$12,$K10:V10)</f>
        <v>7.4662975582202424</v>
      </c>
      <c r="W21" s="394">
        <f>NPV('TRC Tool'!$D$12,$K10:W10)</f>
        <v>7.8261208709745258</v>
      </c>
      <c r="X21" s="394">
        <f>NPV('TRC Tool'!$D$12,$K10:X10)</f>
        <v>8.1587362460478143</v>
      </c>
      <c r="Y21" s="394">
        <f>NPV('TRC Tool'!$D$12,$K10:Y10)</f>
        <v>8.4662010039266171</v>
      </c>
      <c r="Z21" s="394">
        <f>NPV('TRC Tool'!$D$12,$K10:Z10)</f>
        <v>8.7504169013926933</v>
      </c>
      <c r="AA21" s="394">
        <f>NPV('TRC Tool'!$D$12,$K10:AA10)</f>
        <v>9.0131418944284452</v>
      </c>
      <c r="AB21" s="394">
        <f>NPV('TRC Tool'!$D$12,$K10:AB10)</f>
        <v>9.2560010116735487</v>
      </c>
      <c r="AC21" s="394">
        <f>NPV('TRC Tool'!$D$12,$K10:AC10)</f>
        <v>9.4804964056882497</v>
      </c>
      <c r="AD21" s="394">
        <f>NPV('TRC Tool'!$D$12,$K10:AD10)</f>
        <v>9.688016644193242</v>
      </c>
      <c r="AE21" s="394">
        <f>NPV('TRC Tool'!$D$12,$K10:AE10)</f>
        <v>9.8798452987550753</v>
      </c>
      <c r="AF21" s="394">
        <f>NPV('TRC Tool'!$D$12,$K10:AF10)</f>
        <v>10.057168884040557</v>
      </c>
      <c r="AG21" s="394">
        <f>NPV('TRC Tool'!$D$12,$K10:AG10)</f>
        <v>10.221084196746677</v>
      </c>
      <c r="AH21" s="394">
        <f>NPV('TRC Tool'!$D$12,$K10:AH10)</f>
        <v>10.372605099599443</v>
      </c>
      <c r="AI21" s="394">
        <f>NPV('TRC Tool'!$D$12,$K10:AI10)</f>
        <v>10.51266879238255</v>
      </c>
      <c r="AJ21" s="394">
        <f>NPV('TRC Tool'!$D$12,$K10:AJ10)</f>
        <v>10.642141608784017</v>
      </c>
      <c r="AK21" s="394">
        <f>NPV('TRC Tool'!$D$12,$K10:AK10)</f>
        <v>10.761824374915896</v>
      </c>
      <c r="AL21" s="394">
        <f>NPV('TRC Tool'!$D$12,$K10:AL10)</f>
        <v>10.872457362651041</v>
      </c>
      <c r="AM21" s="394">
        <f>NPV('TRC Tool'!$D$12,$K10:AM10)</f>
        <v>10.974724868414716</v>
      </c>
      <c r="AN21" s="394">
        <f>NPV('TRC Tool'!$D$12,$K10:AN10)</f>
        <v>11.069259445752186</v>
      </c>
      <c r="AO21" s="394">
        <f>NPV('TRC Tool'!$D$12,$K10:AO10)</f>
        <v>11.156645817851899</v>
      </c>
      <c r="AP21" s="394">
        <f>NPV('TRC Tool'!$D$12,$K10:AP10)</f>
        <v>11.237424494224346</v>
      </c>
      <c r="AQ21" s="394">
        <f>NPV('TRC Tool'!$D$12,$K10:AQ10)</f>
        <v>11.312095113906773</v>
      </c>
      <c r="AR21" s="394">
        <f>NPV('TRC Tool'!$D$12,$K10:AR10)</f>
        <v>11.38111953587241</v>
      </c>
      <c r="AS21" s="394">
        <f>NPV('TRC Tool'!$D$12,$K10:AS10)</f>
        <v>11.444924695759298</v>
      </c>
      <c r="AT21" s="394">
        <f>NPV('TRC Tool'!$D$12,$K10:AT10)</f>
        <v>11.503905246588369</v>
      </c>
      <c r="AU21" s="394">
        <f>NPV('TRC Tool'!$D$12,$K10:AU10)</f>
        <v>11.558425999804371</v>
      </c>
      <c r="AV21" s="394">
        <f>NPV('TRC Tool'!$D$12,$K10:AV10)</f>
        <v>11.608824181738186</v>
      </c>
      <c r="AW21" s="394">
        <f>NPV('TRC Tool'!$D$12,$K10:AW10)</f>
        <v>11.655411519447389</v>
      </c>
      <c r="AX21" s="394">
        <f>NPV('TRC Tool'!$D$12,$K10:AX10)</f>
        <v>11.698476168836558</v>
      </c>
      <c r="AY21" s="394">
        <f>NPV('TRC Tool'!$D$12,$K10:AY10)</f>
        <v>11.738284496983322</v>
      </c>
      <c r="AZ21" s="394">
        <f>NPV('TRC Tool'!$D$12,$K10:AZ10)</f>
        <v>11.775082729694326</v>
      </c>
      <c r="BA21" s="394">
        <f>NPV('TRC Tool'!$D$12,$K10:BA10)</f>
        <v>11.80909847448172</v>
      </c>
      <c r="BB21" s="394">
        <f>NPV('TRC Tool'!$D$12,$K10:BB10)</f>
        <v>11.840542128380218</v>
      </c>
      <c r="BC21" s="394">
        <f>NPV('TRC Tool'!$D$12,$K10:BC10)</f>
        <v>11.869608179312458</v>
      </c>
      <c r="BD21" s="394">
        <f>NPV('TRC Tool'!$D$12,$K10:BD10)</f>
        <v>11.896476409052003</v>
      </c>
      <c r="BE21" s="394">
        <f>NPV('TRC Tool'!$D$12,$K10:BE10)</f>
        <v>11.921313005224627</v>
      </c>
      <c r="BF21" s="394">
        <f>NPV('TRC Tool'!$D$12,$K10:BF10)</f>
        <v>11.944271589225943</v>
      </c>
      <c r="BG21" s="394">
        <f>NPV('TRC Tool'!$D$12,$K10:BG10)</f>
        <v>11.965494166413333</v>
      </c>
      <c r="BH21" s="394">
        <f>NPV('TRC Tool'!$D$12,$K10:BH10)</f>
        <v>11.985112004449375</v>
      </c>
      <c r="BI21" s="394"/>
    </row>
    <row r="22" spans="2:62" s="218" customFormat="1">
      <c r="C22" s="216" t="s">
        <v>499</v>
      </c>
      <c r="D22" s="216"/>
      <c r="E22" s="217">
        <f>NPV('TRC Tool'!$D$12,$E11:E11)</f>
        <v>0.92438528378628204</v>
      </c>
      <c r="F22" s="217">
        <f>NPV('TRC Tool'!$D$12,$E11:F11)</f>
        <v>1.7788734366669272</v>
      </c>
      <c r="G22" s="217">
        <f>NPV('TRC Tool'!$D$12,$E11:G11)</f>
        <v>2.5687497103595187</v>
      </c>
      <c r="H22" s="217">
        <f>NPV('TRC Tool'!$D$12,$E11:H11)</f>
        <v>3.2988997137728955</v>
      </c>
      <c r="I22" s="217">
        <f>NPV('TRC Tool'!$D$12,$E11:I11)</f>
        <v>3.9738396318847244</v>
      </c>
      <c r="J22" s="217">
        <f>NPV('TRC Tool'!$D$12,$E11:J11)</f>
        <v>4.5977441596272177</v>
      </c>
      <c r="K22" s="394">
        <f>NPV('TRC Tool'!$D$12,$K11:K11)</f>
        <v>0.92438528378628204</v>
      </c>
      <c r="L22" s="394">
        <f>NPV('TRC Tool'!$D$12,$K11:L11)</f>
        <v>1.7788734366669272</v>
      </c>
      <c r="M22" s="394">
        <f>NPV('TRC Tool'!$D$12,$K11:M11)</f>
        <v>2.5687497103595187</v>
      </c>
      <c r="N22" s="394">
        <f>NPV('TRC Tool'!$D$12,$K11:N11)</f>
        <v>3.2988997137728955</v>
      </c>
      <c r="O22" s="394">
        <f>NPV('TRC Tool'!$D$12,$K11:O11)</f>
        <v>3.9738396318847244</v>
      </c>
      <c r="P22" s="394">
        <f>NPV('TRC Tool'!$D$12,$K11:P11)</f>
        <v>4.5977441596272177</v>
      </c>
      <c r="Q22" s="394">
        <f>NPV('TRC Tool'!$D$12,$K11:Q11)</f>
        <v>5.1744723235600087</v>
      </c>
      <c r="R22" s="394">
        <f>NPV('TRC Tool'!$D$12,$K11:R11)</f>
        <v>5.7075913510445631</v>
      </c>
      <c r="S22" s="394">
        <f>NPV('TRC Tool'!$D$12,$K11:S11)</f>
        <v>6.2003987345577398</v>
      </c>
      <c r="T22" s="394">
        <f>NPV('TRC Tool'!$D$12,$K11:T11)</f>
        <v>6.6559426276185416</v>
      </c>
      <c r="U22" s="394">
        <f>NPV('TRC Tool'!$D$12,$K11:U11)</f>
        <v>7.0770406984826595</v>
      </c>
      <c r="V22" s="394">
        <f>NPV('TRC Tool'!$D$12,$K11:V11)</f>
        <v>7.4662975582202424</v>
      </c>
      <c r="W22" s="394">
        <f>NPV('TRC Tool'!$D$12,$K11:W11)</f>
        <v>7.8261208709745258</v>
      </c>
      <c r="X22" s="394">
        <f>NPV('TRC Tool'!$D$12,$K11:X11)</f>
        <v>8.1587362460478143</v>
      </c>
      <c r="Y22" s="394">
        <f>NPV('TRC Tool'!$D$12,$K11:Y11)</f>
        <v>8.4662010039266171</v>
      </c>
      <c r="Z22" s="394">
        <f>NPV('TRC Tool'!$D$12,$K11:Z11)</f>
        <v>8.7504169013926933</v>
      </c>
      <c r="AA22" s="394">
        <f>NPV('TRC Tool'!$D$12,$K11:AA11)</f>
        <v>9.0131418944284452</v>
      </c>
      <c r="AB22" s="394">
        <f>NPV('TRC Tool'!$D$12,$K11:AB11)</f>
        <v>9.2560010116735487</v>
      </c>
      <c r="AC22" s="394">
        <f>NPV('TRC Tool'!$D$12,$K11:AC11)</f>
        <v>9.4804964056882497</v>
      </c>
      <c r="AD22" s="394">
        <f>NPV('TRC Tool'!$D$12,$K11:AD11)</f>
        <v>9.688016644193242</v>
      </c>
      <c r="AE22" s="394">
        <f>NPV('TRC Tool'!$D$12,$K11:AE11)</f>
        <v>9.8798452987550753</v>
      </c>
      <c r="AF22" s="394">
        <f>NPV('TRC Tool'!$D$12,$K11:AF11)</f>
        <v>10.057168884040557</v>
      </c>
      <c r="AG22" s="394">
        <f>NPV('TRC Tool'!$D$12,$K11:AG11)</f>
        <v>10.221084196746677</v>
      </c>
      <c r="AH22" s="394">
        <f>NPV('TRC Tool'!$D$12,$K11:AH11)</f>
        <v>10.372605099599443</v>
      </c>
      <c r="AI22" s="394">
        <f>NPV('TRC Tool'!$D$12,$K11:AI11)</f>
        <v>10.51266879238255</v>
      </c>
      <c r="AJ22" s="394">
        <f>NPV('TRC Tool'!$D$12,$K11:AJ11)</f>
        <v>10.642141608784017</v>
      </c>
      <c r="AK22" s="394">
        <f>NPV('TRC Tool'!$D$12,$K11:AK11)</f>
        <v>10.761824374915896</v>
      </c>
      <c r="AL22" s="394">
        <f>NPV('TRC Tool'!$D$12,$K11:AL11)</f>
        <v>10.872457362651041</v>
      </c>
      <c r="AM22" s="394">
        <f>NPV('TRC Tool'!$D$12,$K11:AM11)</f>
        <v>10.974724868414716</v>
      </c>
      <c r="AN22" s="394">
        <f>NPV('TRC Tool'!$D$12,$K11:AN11)</f>
        <v>11.069259445752186</v>
      </c>
      <c r="AO22" s="394">
        <f>NPV('TRC Tool'!$D$12,$K11:AO11)</f>
        <v>11.156645817851899</v>
      </c>
      <c r="AP22" s="394">
        <f>NPV('TRC Tool'!$D$12,$K11:AP11)</f>
        <v>11.237424494224346</v>
      </c>
      <c r="AQ22" s="394">
        <f>NPV('TRC Tool'!$D$12,$K11:AQ11)</f>
        <v>11.312095113906773</v>
      </c>
      <c r="AR22" s="394">
        <f>NPV('TRC Tool'!$D$12,$K11:AR11)</f>
        <v>11.38111953587241</v>
      </c>
      <c r="AS22" s="394">
        <f>NPV('TRC Tool'!$D$12,$K11:AS11)</f>
        <v>11.444924695759298</v>
      </c>
      <c r="AT22" s="394">
        <f>NPV('TRC Tool'!$D$12,$K11:AT11)</f>
        <v>11.503905246588369</v>
      </c>
      <c r="AU22" s="394">
        <f>NPV('TRC Tool'!$D$12,$K11:AU11)</f>
        <v>11.558425999804371</v>
      </c>
      <c r="AV22" s="394">
        <f>NPV('TRC Tool'!$D$12,$K11:AV11)</f>
        <v>11.608824181738186</v>
      </c>
      <c r="AW22" s="394">
        <f>NPV('TRC Tool'!$D$12,$K11:AW11)</f>
        <v>11.655411519447389</v>
      </c>
      <c r="AX22" s="394">
        <f>NPV('TRC Tool'!$D$12,$K11:AX11)</f>
        <v>11.698476168836558</v>
      </c>
      <c r="AY22" s="394">
        <f>NPV('TRC Tool'!$D$12,$K11:AY11)</f>
        <v>11.738284496983322</v>
      </c>
      <c r="AZ22" s="394">
        <f>NPV('TRC Tool'!$D$12,$K11:AZ11)</f>
        <v>11.775082729694326</v>
      </c>
      <c r="BA22" s="394">
        <f>NPV('TRC Tool'!$D$12,$K11:BA11)</f>
        <v>11.80909847448172</v>
      </c>
      <c r="BB22" s="394">
        <f>NPV('TRC Tool'!$D$12,$K11:BB11)</f>
        <v>11.840542128380218</v>
      </c>
      <c r="BC22" s="394">
        <f>NPV('TRC Tool'!$D$12,$K11:BC11)</f>
        <v>11.869608179312458</v>
      </c>
      <c r="BD22" s="394">
        <f>NPV('TRC Tool'!$D$12,$K11:BD11)</f>
        <v>11.896476409052003</v>
      </c>
      <c r="BE22" s="394">
        <f>NPV('TRC Tool'!$D$12,$K11:BE11)</f>
        <v>11.921313005224627</v>
      </c>
      <c r="BF22" s="394">
        <f>NPV('TRC Tool'!$D$12,$K11:BF11)</f>
        <v>11.944271589225943</v>
      </c>
      <c r="BG22" s="394">
        <f>NPV('TRC Tool'!$D$12,$K11:BG11)</f>
        <v>11.965494166413333</v>
      </c>
      <c r="BH22" s="394">
        <f>NPV('TRC Tool'!$D$12,$K11:BH11)</f>
        <v>11.985112004449375</v>
      </c>
      <c r="BI22" s="394"/>
    </row>
    <row r="23" spans="2:62" s="218" customFormat="1" ht="15">
      <c r="B23" s="218" t="s">
        <v>501</v>
      </c>
      <c r="D23" s="216"/>
      <c r="K23" s="222">
        <v>1</v>
      </c>
      <c r="L23" s="222">
        <v>2</v>
      </c>
      <c r="M23" s="222">
        <v>3</v>
      </c>
      <c r="N23" s="222">
        <v>4</v>
      </c>
      <c r="O23" s="222">
        <v>5</v>
      </c>
      <c r="P23" s="222">
        <v>6</v>
      </c>
      <c r="Q23" s="222">
        <v>7</v>
      </c>
      <c r="R23" s="222">
        <v>8</v>
      </c>
      <c r="S23" s="222">
        <v>9</v>
      </c>
      <c r="T23" s="222">
        <v>10</v>
      </c>
      <c r="U23" s="222">
        <v>11</v>
      </c>
      <c r="V23" s="222">
        <v>12</v>
      </c>
      <c r="W23" s="222">
        <v>13</v>
      </c>
      <c r="X23" s="222">
        <v>14</v>
      </c>
      <c r="Y23" s="222">
        <v>15</v>
      </c>
      <c r="Z23" s="222">
        <v>16</v>
      </c>
      <c r="AA23" s="222">
        <v>17</v>
      </c>
      <c r="AB23" s="222">
        <v>18</v>
      </c>
      <c r="AC23" s="222">
        <v>19</v>
      </c>
      <c r="AD23" s="222">
        <v>20</v>
      </c>
      <c r="AE23" s="222">
        <v>21</v>
      </c>
      <c r="AF23" s="222">
        <v>22</v>
      </c>
      <c r="AG23" s="222">
        <v>23</v>
      </c>
      <c r="AH23" s="222">
        <v>24</v>
      </c>
      <c r="AI23" s="222">
        <v>25</v>
      </c>
      <c r="AJ23" s="222">
        <v>26</v>
      </c>
      <c r="AK23" s="222">
        <v>27</v>
      </c>
      <c r="AL23" s="222">
        <v>28</v>
      </c>
      <c r="AM23" s="222">
        <v>29</v>
      </c>
      <c r="AN23" s="222">
        <v>30</v>
      </c>
      <c r="AO23" s="222">
        <v>31</v>
      </c>
      <c r="AP23" s="222">
        <v>32</v>
      </c>
      <c r="AQ23" s="222">
        <v>33</v>
      </c>
      <c r="AR23" s="222">
        <v>34</v>
      </c>
      <c r="AS23" s="222">
        <v>35</v>
      </c>
      <c r="AT23" s="222">
        <v>36</v>
      </c>
      <c r="AU23" s="222">
        <v>37</v>
      </c>
      <c r="AV23" s="222">
        <v>38</v>
      </c>
      <c r="AW23" s="222">
        <v>39</v>
      </c>
      <c r="AX23" s="222">
        <v>40</v>
      </c>
      <c r="AY23" s="222">
        <v>41</v>
      </c>
      <c r="AZ23" s="222">
        <v>42</v>
      </c>
      <c r="BA23" s="222">
        <v>43</v>
      </c>
      <c r="BB23" s="222">
        <v>44</v>
      </c>
      <c r="BC23" s="222">
        <v>45</v>
      </c>
      <c r="BD23" s="222">
        <v>46</v>
      </c>
      <c r="BE23" s="222">
        <v>47</v>
      </c>
      <c r="BF23" s="222">
        <v>48</v>
      </c>
      <c r="BG23" s="222">
        <v>49</v>
      </c>
      <c r="BH23" s="222">
        <v>50</v>
      </c>
      <c r="BI23" s="222"/>
      <c r="BJ23" s="222"/>
    </row>
    <row r="24" spans="2:62">
      <c r="B24" s="208" t="s">
        <v>502</v>
      </c>
      <c r="E24" s="223" t="s">
        <v>503</v>
      </c>
      <c r="F24" s="223" t="s">
        <v>504</v>
      </c>
      <c r="G24" s="223" t="s">
        <v>505</v>
      </c>
      <c r="I24" s="223" t="s">
        <v>506</v>
      </c>
      <c r="J24" s="223" t="s">
        <v>507</v>
      </c>
      <c r="K24" s="223" t="s">
        <v>508</v>
      </c>
    </row>
    <row r="25" spans="2:62">
      <c r="B25" s="118">
        <f>'TRC Tool'!D15</f>
        <v>0</v>
      </c>
      <c r="D25" s="216" t="s">
        <v>491</v>
      </c>
      <c r="E25" s="224">
        <f>'TRC Tool'!E27</f>
        <v>0</v>
      </c>
      <c r="F25" s="224">
        <f>$E25*'TRC Tool'!$D$14</f>
        <v>0</v>
      </c>
      <c r="G25" s="224">
        <f>$F25*(1+G$38)</f>
        <v>0</v>
      </c>
      <c r="I25" s="394">
        <f ca="1">OFFSET($D13,0,'TRC Tool'!$D$16+6)</f>
        <v>0.41201905311581</v>
      </c>
      <c r="J25" s="225">
        <f t="shared" ref="J25:J30" si="12">IF($G25&gt;0,$G25*$I25,0)</f>
        <v>0</v>
      </c>
      <c r="K25" s="225">
        <f t="shared" ref="K25:K30" si="13">IF($G25&lt;0,-$G25*$I25,0)</f>
        <v>0</v>
      </c>
      <c r="L25" s="907"/>
      <c r="M25" s="907"/>
      <c r="N25" s="907"/>
      <c r="O25" s="907"/>
      <c r="P25" s="907"/>
      <c r="Q25" s="907"/>
      <c r="R25" s="907"/>
      <c r="S25" s="907"/>
      <c r="T25" s="907"/>
      <c r="U25" s="907"/>
      <c r="V25" s="907"/>
      <c r="W25" s="907"/>
      <c r="X25" s="907"/>
      <c r="Y25" s="907"/>
      <c r="Z25" s="907"/>
      <c r="AA25" s="907"/>
      <c r="AB25" s="907"/>
      <c r="AC25" s="907"/>
      <c r="AD25" s="907"/>
    </row>
    <row r="26" spans="2:62">
      <c r="D26" s="216" t="s">
        <v>492</v>
      </c>
      <c r="E26" s="224">
        <f>'TRC Tool'!F27</f>
        <v>0</v>
      </c>
      <c r="F26" s="224">
        <f>$E26*'TRC Tool'!$D$14</f>
        <v>0</v>
      </c>
      <c r="G26" s="224">
        <f>$F26*(1+G$38)</f>
        <v>0</v>
      </c>
      <c r="I26" s="394">
        <f ca="1">OFFSET($D14,0,'TRC Tool'!$D$16+6)</f>
        <v>0.26476784917734397</v>
      </c>
      <c r="J26" s="225">
        <f t="shared" si="12"/>
        <v>0</v>
      </c>
      <c r="K26" s="225">
        <f t="shared" si="13"/>
        <v>0</v>
      </c>
      <c r="L26" s="907"/>
      <c r="M26" s="907"/>
      <c r="N26" s="907"/>
      <c r="O26" s="907"/>
      <c r="P26" s="907"/>
      <c r="Q26" s="907"/>
      <c r="R26" s="907"/>
      <c r="S26" s="907"/>
      <c r="T26" s="907"/>
      <c r="U26" s="907"/>
      <c r="V26" s="907"/>
      <c r="W26" s="907"/>
      <c r="X26" s="907"/>
      <c r="Y26" s="907"/>
      <c r="Z26" s="907"/>
      <c r="AA26" s="907"/>
      <c r="AB26" s="907"/>
      <c r="AC26" s="907"/>
      <c r="AD26" s="907"/>
    </row>
    <row r="27" spans="2:62">
      <c r="D27" s="216" t="s">
        <v>493</v>
      </c>
      <c r="E27" s="224">
        <f>'TRC Tool'!G27</f>
        <v>0</v>
      </c>
      <c r="F27" s="224">
        <f>$E27*'TRC Tool'!$D$14</f>
        <v>0</v>
      </c>
      <c r="G27" s="224">
        <f>$F27*(1+G$38)</f>
        <v>0</v>
      </c>
      <c r="I27" s="394">
        <f ca="1">OFFSET($D15,0,'TRC Tool'!$D$16+6)</f>
        <v>0.35262314183713867</v>
      </c>
      <c r="J27" s="225">
        <f t="shared" si="12"/>
        <v>0</v>
      </c>
      <c r="K27" s="225">
        <f t="shared" si="13"/>
        <v>0</v>
      </c>
      <c r="L27" s="907"/>
      <c r="M27" s="907"/>
      <c r="N27" s="907"/>
      <c r="O27" s="907"/>
      <c r="P27" s="907"/>
      <c r="Q27" s="907"/>
      <c r="R27" s="907"/>
      <c r="S27" s="907"/>
      <c r="T27" s="907"/>
      <c r="U27" s="907"/>
      <c r="V27" s="907"/>
      <c r="W27" s="907"/>
      <c r="X27" s="907"/>
      <c r="Y27" s="907"/>
      <c r="Z27" s="907"/>
      <c r="AA27" s="907"/>
      <c r="AB27" s="907"/>
      <c r="AC27" s="907"/>
      <c r="AD27" s="907"/>
    </row>
    <row r="28" spans="2:62">
      <c r="D28" s="216" t="s">
        <v>494</v>
      </c>
      <c r="E28" s="224">
        <f>'TRC Tool'!H27</f>
        <v>0</v>
      </c>
      <c r="F28" s="224">
        <f>$E28*'TRC Tool'!$D$14</f>
        <v>0</v>
      </c>
      <c r="G28" s="224">
        <f>$F28*(1+G$38)</f>
        <v>0</v>
      </c>
      <c r="I28" s="394">
        <f ca="1">OFFSET($D16,0,'TRC Tool'!$D$16+6)</f>
        <v>0.27079868314294381</v>
      </c>
      <c r="J28" s="225">
        <f t="shared" si="12"/>
        <v>0</v>
      </c>
      <c r="K28" s="225">
        <f t="shared" si="13"/>
        <v>0</v>
      </c>
      <c r="L28" s="907"/>
      <c r="M28" s="907"/>
      <c r="N28" s="907"/>
      <c r="O28" s="907"/>
      <c r="P28" s="907"/>
      <c r="Q28" s="907"/>
      <c r="R28" s="907"/>
      <c r="S28" s="907"/>
      <c r="T28" s="907"/>
      <c r="U28" s="907"/>
      <c r="V28" s="907"/>
      <c r="W28" s="907"/>
      <c r="X28" s="907"/>
      <c r="Y28" s="907"/>
      <c r="Z28" s="907"/>
      <c r="AA28" s="907"/>
      <c r="AB28" s="907"/>
      <c r="AC28" s="907"/>
      <c r="AD28" s="907"/>
    </row>
    <row r="29" spans="2:62">
      <c r="D29" s="216" t="s">
        <v>495</v>
      </c>
      <c r="E29" s="226">
        <f>'TRC Tool'!K27</f>
        <v>0</v>
      </c>
      <c r="F29" s="226">
        <f>$E29*'TRC Tool'!$D$14</f>
        <v>0</v>
      </c>
      <c r="G29" s="226">
        <f>$F29*(1+G$39)</f>
        <v>0</v>
      </c>
      <c r="I29" s="395">
        <f ca="1">OFFSET($D17,0,'TRC Tool'!$D$16+6)</f>
        <v>305.93559303518617</v>
      </c>
      <c r="J29" s="225">
        <f t="shared" si="12"/>
        <v>0</v>
      </c>
      <c r="K29" s="225">
        <f t="shared" si="13"/>
        <v>0</v>
      </c>
      <c r="L29" s="907"/>
      <c r="M29" s="907"/>
      <c r="N29" s="907"/>
      <c r="O29" s="907"/>
      <c r="P29" s="907"/>
      <c r="Q29" s="907"/>
      <c r="R29" s="907"/>
      <c r="S29" s="907"/>
      <c r="T29" s="907"/>
      <c r="U29" s="907"/>
      <c r="V29" s="907"/>
      <c r="W29" s="907"/>
      <c r="X29" s="907"/>
      <c r="Y29" s="907"/>
      <c r="Z29" s="907"/>
      <c r="AA29" s="907"/>
      <c r="AB29" s="907"/>
      <c r="AC29" s="907"/>
      <c r="AD29" s="907"/>
    </row>
    <row r="30" spans="2:62">
      <c r="D30" s="216" t="s">
        <v>496</v>
      </c>
      <c r="E30" s="224">
        <f>'TRC Tool'!L27</f>
        <v>0</v>
      </c>
      <c r="F30" s="224">
        <f>$E30*'TRC Tool'!$D$14</f>
        <v>0</v>
      </c>
      <c r="G30" s="224">
        <f>$F30*(1+G$40)</f>
        <v>0</v>
      </c>
      <c r="I30" s="394">
        <f ca="1">OFFSET($D18,0,'TRC Tool'!$D$16+6)</f>
        <v>3.0804885869502359</v>
      </c>
      <c r="J30" s="225">
        <f t="shared" si="12"/>
        <v>0</v>
      </c>
      <c r="K30" s="225">
        <f t="shared" si="13"/>
        <v>0</v>
      </c>
      <c r="L30" s="907"/>
      <c r="M30" s="907"/>
      <c r="N30" s="907"/>
      <c r="O30" s="907"/>
      <c r="P30" s="907"/>
      <c r="Q30" s="907"/>
      <c r="R30" s="907"/>
      <c r="S30" s="907"/>
      <c r="T30" s="907"/>
      <c r="U30" s="907"/>
      <c r="V30" s="907"/>
      <c r="W30" s="907"/>
      <c r="X30" s="907"/>
      <c r="Y30" s="907"/>
      <c r="Z30" s="907"/>
      <c r="AA30" s="907"/>
      <c r="AB30" s="907"/>
      <c r="AC30" s="907"/>
      <c r="AD30" s="907"/>
    </row>
    <row r="31" spans="2:62">
      <c r="D31" s="216" t="s">
        <v>509</v>
      </c>
      <c r="H31" s="218">
        <f>'TRC Tool'!$D$27</f>
        <v>0</v>
      </c>
      <c r="K31" s="225">
        <f>$H31*'TRC Tool'!$D$14</f>
        <v>0</v>
      </c>
      <c r="L31" s="907"/>
      <c r="M31" s="907"/>
      <c r="N31" s="907"/>
      <c r="O31" s="907"/>
      <c r="P31" s="907"/>
      <c r="Q31" s="907"/>
      <c r="R31" s="907"/>
      <c r="S31" s="907"/>
      <c r="T31" s="907"/>
      <c r="U31" s="907"/>
      <c r="V31" s="907"/>
      <c r="W31" s="907"/>
      <c r="X31" s="907"/>
      <c r="Y31" s="907"/>
      <c r="Z31" s="907"/>
      <c r="AA31" s="907"/>
      <c r="AB31" s="907"/>
      <c r="AC31" s="907"/>
      <c r="AD31" s="907"/>
    </row>
    <row r="32" spans="2:62">
      <c r="D32" s="216" t="s">
        <v>510</v>
      </c>
      <c r="H32" s="219">
        <f>'TRC Tool'!D21</f>
        <v>0</v>
      </c>
      <c r="I32" s="394">
        <f ca="1">OFFSET($D21,0,'TRC Tool'!$D$16+6)</f>
        <v>4.5977441596272177</v>
      </c>
      <c r="K32" s="225">
        <f ca="1">H32*I32</f>
        <v>0</v>
      </c>
      <c r="L32" s="907"/>
      <c r="M32" s="907"/>
      <c r="N32" s="907"/>
      <c r="O32" s="907"/>
      <c r="P32" s="907"/>
      <c r="Q32" s="907"/>
      <c r="R32" s="907"/>
      <c r="S32" s="907"/>
      <c r="T32" s="907"/>
      <c r="U32" s="907"/>
      <c r="V32" s="907"/>
      <c r="W32" s="907"/>
      <c r="X32" s="907"/>
      <c r="Y32" s="907"/>
      <c r="Z32" s="907"/>
      <c r="AA32" s="907"/>
      <c r="AB32" s="907"/>
      <c r="AC32" s="907"/>
      <c r="AD32" s="907"/>
    </row>
    <row r="33" spans="2:30">
      <c r="D33" s="216" t="s">
        <v>511</v>
      </c>
      <c r="H33" s="219">
        <f>'TRC Tool'!D22</f>
        <v>0</v>
      </c>
      <c r="I33" s="394">
        <f ca="1">OFFSET($D22,0,'TRC Tool'!$D$16+6)</f>
        <v>4.5977441596272177</v>
      </c>
      <c r="K33" s="225">
        <f ca="1">H33*I33</f>
        <v>0</v>
      </c>
      <c r="L33" s="907"/>
      <c r="M33" s="907"/>
      <c r="N33" s="907"/>
      <c r="O33" s="907"/>
      <c r="P33" s="907"/>
      <c r="Q33" s="907"/>
      <c r="R33" s="907"/>
      <c r="S33" s="907"/>
      <c r="T33" s="907"/>
      <c r="U33" s="907"/>
      <c r="V33" s="907"/>
      <c r="W33" s="907"/>
      <c r="X33" s="907"/>
      <c r="Y33" s="907"/>
      <c r="Z33" s="907"/>
      <c r="AA33" s="907"/>
      <c r="AB33" s="907"/>
      <c r="AC33" s="907"/>
      <c r="AD33" s="907"/>
    </row>
    <row r="34" spans="2:30">
      <c r="D34" s="216" t="s">
        <v>401</v>
      </c>
      <c r="H34" s="218">
        <f>'TRC Tool'!$D$17</f>
        <v>0</v>
      </c>
      <c r="K34" s="225">
        <f>$H34*(1-'TRC Tool'!$D$14)</f>
        <v>0</v>
      </c>
      <c r="L34" s="907"/>
      <c r="M34" s="907"/>
      <c r="N34" s="907"/>
      <c r="O34" s="907"/>
      <c r="P34" s="907"/>
      <c r="Q34" s="907"/>
      <c r="R34" s="907"/>
      <c r="S34" s="907"/>
      <c r="T34" s="907"/>
      <c r="U34" s="907"/>
      <c r="V34" s="907"/>
      <c r="W34" s="907"/>
      <c r="X34" s="907"/>
      <c r="Y34" s="907"/>
      <c r="Z34" s="907"/>
      <c r="AA34" s="907"/>
      <c r="AB34" s="907"/>
      <c r="AC34" s="907"/>
      <c r="AD34" s="907"/>
    </row>
    <row r="35" spans="2:30">
      <c r="D35" s="216" t="s">
        <v>512</v>
      </c>
      <c r="H35" s="218">
        <f>'TRC Tool'!$D$18</f>
        <v>0</v>
      </c>
      <c r="K35" s="225">
        <f>$H35</f>
        <v>0</v>
      </c>
      <c r="O35" s="907"/>
      <c r="P35" s="907"/>
      <c r="Q35" s="907"/>
      <c r="R35" s="907"/>
      <c r="S35" s="907"/>
      <c r="T35" s="907"/>
      <c r="U35" s="907"/>
      <c r="V35" s="907"/>
      <c r="W35" s="907"/>
      <c r="X35" s="907"/>
      <c r="Y35" s="907"/>
      <c r="Z35" s="907"/>
      <c r="AA35" s="907"/>
      <c r="AB35" s="907"/>
      <c r="AC35" s="907"/>
      <c r="AD35" s="907"/>
    </row>
    <row r="36" spans="2:30">
      <c r="O36" s="907"/>
      <c r="P36" s="907"/>
      <c r="Q36" s="907"/>
      <c r="R36" s="907"/>
      <c r="S36" s="907"/>
      <c r="T36" s="907"/>
      <c r="U36" s="907"/>
      <c r="V36" s="907"/>
      <c r="W36" s="907"/>
      <c r="X36" s="907"/>
      <c r="Y36" s="907"/>
      <c r="Z36" s="907"/>
      <c r="AA36" s="907"/>
      <c r="AB36" s="907"/>
      <c r="AC36" s="907"/>
      <c r="AD36" s="907"/>
    </row>
    <row r="37" spans="2:30">
      <c r="B37" s="208" t="s">
        <v>513</v>
      </c>
      <c r="O37" s="907"/>
      <c r="P37" s="907"/>
      <c r="Q37" s="907"/>
      <c r="R37" s="907"/>
      <c r="S37" s="907"/>
      <c r="T37" s="907"/>
      <c r="U37" s="907"/>
      <c r="V37" s="907"/>
      <c r="W37" s="907"/>
      <c r="X37" s="907"/>
      <c r="Y37" s="907"/>
      <c r="Z37" s="907"/>
      <c r="AA37" s="907"/>
      <c r="AB37" s="907"/>
      <c r="AC37" s="907"/>
      <c r="AD37" s="907"/>
    </row>
    <row r="38" spans="2:30">
      <c r="D38" s="216" t="s">
        <v>514</v>
      </c>
      <c r="G38" s="227">
        <v>6.8000000000000005E-2</v>
      </c>
      <c r="O38" s="907"/>
      <c r="P38" s="907"/>
      <c r="Q38" s="907"/>
      <c r="R38" s="907"/>
      <c r="S38" s="907"/>
      <c r="T38" s="907"/>
      <c r="U38" s="907"/>
      <c r="V38" s="907"/>
      <c r="W38" s="907"/>
      <c r="X38" s="907"/>
      <c r="Y38" s="907"/>
      <c r="Z38" s="907"/>
      <c r="AA38" s="907"/>
      <c r="AB38" s="907"/>
      <c r="AC38" s="907"/>
      <c r="AD38" s="907"/>
    </row>
    <row r="39" spans="2:30">
      <c r="D39" s="216" t="s">
        <v>515</v>
      </c>
      <c r="G39" s="227">
        <v>9.2999999999999999E-2</v>
      </c>
      <c r="O39" s="907"/>
      <c r="P39" s="907"/>
      <c r="Q39" s="907"/>
      <c r="R39" s="907"/>
      <c r="S39" s="907"/>
      <c r="T39" s="907"/>
      <c r="U39" s="907"/>
      <c r="V39" s="907"/>
      <c r="W39" s="907"/>
      <c r="X39" s="907"/>
      <c r="Y39" s="907"/>
      <c r="Z39" s="907"/>
      <c r="AA39" s="907"/>
      <c r="AB39" s="907"/>
      <c r="AC39" s="907"/>
      <c r="AD39" s="907"/>
    </row>
    <row r="40" spans="2:30">
      <c r="D40" s="216" t="s">
        <v>516</v>
      </c>
      <c r="G40" s="227">
        <v>0.02</v>
      </c>
      <c r="O40" s="907"/>
      <c r="P40" s="907"/>
      <c r="Q40" s="907"/>
      <c r="R40" s="907"/>
      <c r="S40" s="907"/>
      <c r="T40" s="907"/>
      <c r="U40" s="907"/>
      <c r="V40" s="907"/>
    </row>
    <row r="41" spans="2:30">
      <c r="O41" s="907"/>
      <c r="P41" s="907"/>
      <c r="Q41" s="907"/>
      <c r="R41" s="907"/>
      <c r="S41" s="907"/>
      <c r="T41" s="907"/>
      <c r="U41" s="907"/>
      <c r="V41" s="907"/>
    </row>
    <row r="42" spans="2:30">
      <c r="O42" s="907"/>
      <c r="P42" s="907"/>
      <c r="Q42" s="907"/>
      <c r="R42" s="907"/>
      <c r="S42" s="907"/>
      <c r="T42" s="907"/>
      <c r="U42" s="907"/>
      <c r="V42" s="907"/>
    </row>
    <row r="43" spans="2:30">
      <c r="O43" s="907"/>
    </row>
    <row r="44" spans="2:30">
      <c r="O44" s="907"/>
    </row>
    <row r="45" spans="2:30" ht="15">
      <c r="B45" s="208" t="s">
        <v>517</v>
      </c>
      <c r="C45" s="228">
        <v>250</v>
      </c>
      <c r="O45" s="907"/>
    </row>
    <row r="46" spans="2:30" ht="15">
      <c r="B46" s="208" t="s">
        <v>518</v>
      </c>
      <c r="C46" s="229">
        <v>0.105</v>
      </c>
      <c r="O46" s="907"/>
    </row>
    <row r="47" spans="2:30">
      <c r="O47" s="907"/>
    </row>
    <row r="48" spans="2:30">
      <c r="B48" s="207" t="s">
        <v>519</v>
      </c>
      <c r="C48" s="207" t="s">
        <v>520</v>
      </c>
      <c r="D48" s="207" t="s">
        <v>521</v>
      </c>
      <c r="E48" s="207" t="s">
        <v>522</v>
      </c>
      <c r="F48" s="207"/>
      <c r="G48" s="207"/>
    </row>
    <row r="49" spans="2:5" ht="15">
      <c r="B49" s="208" t="s">
        <v>427</v>
      </c>
      <c r="C49" s="118" t="s">
        <v>428</v>
      </c>
      <c r="D49" s="209">
        <v>0.6</v>
      </c>
      <c r="E49" s="230">
        <v>0.42191223913193793</v>
      </c>
    </row>
    <row r="50" spans="2:5" ht="15">
      <c r="B50" s="208"/>
      <c r="C50" s="118" t="s">
        <v>431</v>
      </c>
      <c r="D50" s="209">
        <v>0.6</v>
      </c>
      <c r="E50" s="230">
        <v>0.42191223913193793</v>
      </c>
    </row>
    <row r="51" spans="2:5" ht="15">
      <c r="B51" s="208"/>
      <c r="C51" s="118" t="s">
        <v>433</v>
      </c>
      <c r="D51" s="209">
        <v>0.73</v>
      </c>
      <c r="E51" s="230">
        <v>1.0205644273038097</v>
      </c>
    </row>
    <row r="52" spans="2:5" ht="15">
      <c r="B52" s="208"/>
      <c r="C52" s="118" t="s">
        <v>436</v>
      </c>
      <c r="D52" s="209">
        <v>0.9</v>
      </c>
      <c r="E52" s="230">
        <v>3.6637686232409412</v>
      </c>
    </row>
    <row r="53" spans="2:5" ht="15">
      <c r="B53" s="208"/>
      <c r="C53" s="118" t="s">
        <v>439</v>
      </c>
      <c r="D53" s="209">
        <v>0.8</v>
      </c>
      <c r="E53" s="230">
        <v>1.0965130898437214</v>
      </c>
    </row>
    <row r="54" spans="2:5" ht="15">
      <c r="B54" s="208"/>
      <c r="C54" s="118" t="s">
        <v>442</v>
      </c>
      <c r="D54" s="209">
        <v>0.6</v>
      </c>
      <c r="E54" s="230">
        <v>0.6151986409439828</v>
      </c>
    </row>
    <row r="55" spans="2:5" ht="15">
      <c r="B55" s="208"/>
      <c r="C55" s="208" t="s">
        <v>446</v>
      </c>
      <c r="D55" s="209">
        <v>0.9</v>
      </c>
      <c r="E55" s="230">
        <v>2.2373908889273038</v>
      </c>
    </row>
    <row r="56" spans="2:5">
      <c r="B56" s="208"/>
      <c r="C56" s="231" t="s">
        <v>398</v>
      </c>
      <c r="D56" s="232">
        <v>1</v>
      </c>
      <c r="E56" s="233">
        <v>0.17</v>
      </c>
    </row>
    <row r="60" spans="2:5">
      <c r="B60" s="234" t="s">
        <v>396</v>
      </c>
      <c r="C60" s="235">
        <v>8.1799999999999998E-2</v>
      </c>
    </row>
    <row r="67" spans="1:2">
      <c r="A67" s="236" t="s">
        <v>523</v>
      </c>
      <c r="B67" s="237">
        <v>40925</v>
      </c>
    </row>
  </sheetData>
  <customSheetViews>
    <customSheetView guid="{C56B3D6B-3B98-4A17-BD3C-B9F218E372DD}" scale="90" showGridLines="0" state="hidden" topLeftCell="C1">
      <selection activeCell="I29" sqref="I29"/>
      <pageMargins left="0.7" right="0.7" top="0.75" bottom="0.75" header="0.3" footer="0.3"/>
      <pageSetup orientation="portrait" r:id="rId1"/>
    </customSheetView>
    <customSheetView guid="{108BB875-1A79-407F-97F6-6D743F46DF3B}" scale="90" showGridLines="0" state="hidden" topLeftCell="C1">
      <selection activeCell="I29" sqref="I29"/>
      <pageMargins left="0.7" right="0.7" top="0.75" bottom="0.75" header="0.3" footer="0.3"/>
      <pageSetup orientation="portrait" r:id="rId2"/>
    </customSheetView>
  </customSheetViews>
  <pageMargins left="0.7" right="0.7" top="0.75" bottom="0.75" header="0.3" footer="0.3"/>
  <pageSetup orientation="portrait"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BK59"/>
  <sheetViews>
    <sheetView showGridLines="0" zoomScale="90" zoomScaleNormal="90" workbookViewId="0">
      <selection activeCell="I33" sqref="I33"/>
    </sheetView>
  </sheetViews>
  <sheetFormatPr defaultRowHeight="12.75"/>
  <cols>
    <col min="1" max="2" width="9.140625" style="118"/>
    <col min="3" max="3" width="12.7109375" style="118" customWidth="1"/>
    <col min="4" max="4" width="10.7109375" style="118" customWidth="1"/>
    <col min="5" max="5" width="13.28515625" style="118" customWidth="1"/>
    <col min="6" max="11" width="15" style="118" customWidth="1"/>
    <col min="12" max="24" width="7.5703125" style="118" customWidth="1"/>
    <col min="25" max="33" width="9.140625" style="118"/>
    <col min="34" max="41" width="9" style="118"/>
    <col min="42" max="59" width="9.140625" style="118"/>
    <col min="60" max="60" width="9" style="118"/>
    <col min="61" max="276" width="9.140625" style="118"/>
    <col min="277" max="277" width="12.7109375" style="118" customWidth="1"/>
    <col min="278" max="278" width="10.7109375" style="118" customWidth="1"/>
    <col min="279" max="298" width="7.5703125" style="118" customWidth="1"/>
    <col min="299" max="532" width="9.140625" style="118"/>
    <col min="533" max="533" width="12.7109375" style="118" customWidth="1"/>
    <col min="534" max="534" width="10.7109375" style="118" customWidth="1"/>
    <col min="535" max="554" width="7.5703125" style="118" customWidth="1"/>
    <col min="555" max="788" width="9.140625" style="118"/>
    <col min="789" max="789" width="12.7109375" style="118" customWidth="1"/>
    <col min="790" max="790" width="10.7109375" style="118" customWidth="1"/>
    <col min="791" max="810" width="7.5703125" style="118" customWidth="1"/>
    <col min="811" max="1044" width="9.140625" style="118"/>
    <col min="1045" max="1045" width="12.7109375" style="118" customWidth="1"/>
    <col min="1046" max="1046" width="10.7109375" style="118" customWidth="1"/>
    <col min="1047" max="1066" width="7.5703125" style="118" customWidth="1"/>
    <col min="1067" max="1300" width="9.140625" style="118"/>
    <col min="1301" max="1301" width="12.7109375" style="118" customWidth="1"/>
    <col min="1302" max="1302" width="10.7109375" style="118" customWidth="1"/>
    <col min="1303" max="1322" width="7.5703125" style="118" customWidth="1"/>
    <col min="1323" max="1556" width="9.140625" style="118"/>
    <col min="1557" max="1557" width="12.7109375" style="118" customWidth="1"/>
    <col min="1558" max="1558" width="10.7109375" style="118" customWidth="1"/>
    <col min="1559" max="1578" width="7.5703125" style="118" customWidth="1"/>
    <col min="1579" max="1812" width="9.140625" style="118"/>
    <col min="1813" max="1813" width="12.7109375" style="118" customWidth="1"/>
    <col min="1814" max="1814" width="10.7109375" style="118" customWidth="1"/>
    <col min="1815" max="1834" width="7.5703125" style="118" customWidth="1"/>
    <col min="1835" max="2068" width="9.140625" style="118"/>
    <col min="2069" max="2069" width="12.7109375" style="118" customWidth="1"/>
    <col min="2070" max="2070" width="10.7109375" style="118" customWidth="1"/>
    <col min="2071" max="2090" width="7.5703125" style="118" customWidth="1"/>
    <col min="2091" max="2324" width="9.140625" style="118"/>
    <col min="2325" max="2325" width="12.7109375" style="118" customWidth="1"/>
    <col min="2326" max="2326" width="10.7109375" style="118" customWidth="1"/>
    <col min="2327" max="2346" width="7.5703125" style="118" customWidth="1"/>
    <col min="2347" max="2580" width="9.140625" style="118"/>
    <col min="2581" max="2581" width="12.7109375" style="118" customWidth="1"/>
    <col min="2582" max="2582" width="10.7109375" style="118" customWidth="1"/>
    <col min="2583" max="2602" width="7.5703125" style="118" customWidth="1"/>
    <col min="2603" max="2836" width="9.140625" style="118"/>
    <col min="2837" max="2837" width="12.7109375" style="118" customWidth="1"/>
    <col min="2838" max="2838" width="10.7109375" style="118" customWidth="1"/>
    <col min="2839" max="2858" width="7.5703125" style="118" customWidth="1"/>
    <col min="2859" max="3092" width="9.140625" style="118"/>
    <col min="3093" max="3093" width="12.7109375" style="118" customWidth="1"/>
    <col min="3094" max="3094" width="10.7109375" style="118" customWidth="1"/>
    <col min="3095" max="3114" width="7.5703125" style="118" customWidth="1"/>
    <col min="3115" max="3348" width="9.140625" style="118"/>
    <col min="3349" max="3349" width="12.7109375" style="118" customWidth="1"/>
    <col min="3350" max="3350" width="10.7109375" style="118" customWidth="1"/>
    <col min="3351" max="3370" width="7.5703125" style="118" customWidth="1"/>
    <col min="3371" max="3604" width="9.140625" style="118"/>
    <col min="3605" max="3605" width="12.7109375" style="118" customWidth="1"/>
    <col min="3606" max="3606" width="10.7109375" style="118" customWidth="1"/>
    <col min="3607" max="3626" width="7.5703125" style="118" customWidth="1"/>
    <col min="3627" max="3860" width="9.140625" style="118"/>
    <col min="3861" max="3861" width="12.7109375" style="118" customWidth="1"/>
    <col min="3862" max="3862" width="10.7109375" style="118" customWidth="1"/>
    <col min="3863" max="3882" width="7.5703125" style="118" customWidth="1"/>
    <col min="3883" max="4116" width="9.140625" style="118"/>
    <col min="4117" max="4117" width="12.7109375" style="118" customWidth="1"/>
    <col min="4118" max="4118" width="10.7109375" style="118" customWidth="1"/>
    <col min="4119" max="4138" width="7.5703125" style="118" customWidth="1"/>
    <col min="4139" max="4372" width="9.140625" style="118"/>
    <col min="4373" max="4373" width="12.7109375" style="118" customWidth="1"/>
    <col min="4374" max="4374" width="10.7109375" style="118" customWidth="1"/>
    <col min="4375" max="4394" width="7.5703125" style="118" customWidth="1"/>
    <col min="4395" max="4628" width="9.140625" style="118"/>
    <col min="4629" max="4629" width="12.7109375" style="118" customWidth="1"/>
    <col min="4630" max="4630" width="10.7109375" style="118" customWidth="1"/>
    <col min="4631" max="4650" width="7.5703125" style="118" customWidth="1"/>
    <col min="4651" max="4884" width="9.140625" style="118"/>
    <col min="4885" max="4885" width="12.7109375" style="118" customWidth="1"/>
    <col min="4886" max="4886" width="10.7109375" style="118" customWidth="1"/>
    <col min="4887" max="4906" width="7.5703125" style="118" customWidth="1"/>
    <col min="4907" max="5140" width="9.140625" style="118"/>
    <col min="5141" max="5141" width="12.7109375" style="118" customWidth="1"/>
    <col min="5142" max="5142" width="10.7109375" style="118" customWidth="1"/>
    <col min="5143" max="5162" width="7.5703125" style="118" customWidth="1"/>
    <col min="5163" max="5396" width="9.140625" style="118"/>
    <col min="5397" max="5397" width="12.7109375" style="118" customWidth="1"/>
    <col min="5398" max="5398" width="10.7109375" style="118" customWidth="1"/>
    <col min="5399" max="5418" width="7.5703125" style="118" customWidth="1"/>
    <col min="5419" max="5652" width="9.140625" style="118"/>
    <col min="5653" max="5653" width="12.7109375" style="118" customWidth="1"/>
    <col min="5654" max="5654" width="10.7109375" style="118" customWidth="1"/>
    <col min="5655" max="5674" width="7.5703125" style="118" customWidth="1"/>
    <col min="5675" max="5908" width="9.140625" style="118"/>
    <col min="5909" max="5909" width="12.7109375" style="118" customWidth="1"/>
    <col min="5910" max="5910" width="10.7109375" style="118" customWidth="1"/>
    <col min="5911" max="5930" width="7.5703125" style="118" customWidth="1"/>
    <col min="5931" max="6164" width="9.140625" style="118"/>
    <col min="6165" max="6165" width="12.7109375" style="118" customWidth="1"/>
    <col min="6166" max="6166" width="10.7109375" style="118" customWidth="1"/>
    <col min="6167" max="6186" width="7.5703125" style="118" customWidth="1"/>
    <col min="6187" max="6420" width="9.140625" style="118"/>
    <col min="6421" max="6421" width="12.7109375" style="118" customWidth="1"/>
    <col min="6422" max="6422" width="10.7109375" style="118" customWidth="1"/>
    <col min="6423" max="6442" width="7.5703125" style="118" customWidth="1"/>
    <col min="6443" max="6676" width="9.140625" style="118"/>
    <col min="6677" max="6677" width="12.7109375" style="118" customWidth="1"/>
    <col min="6678" max="6678" width="10.7109375" style="118" customWidth="1"/>
    <col min="6679" max="6698" width="7.5703125" style="118" customWidth="1"/>
    <col min="6699" max="6932" width="9.140625" style="118"/>
    <col min="6933" max="6933" width="12.7109375" style="118" customWidth="1"/>
    <col min="6934" max="6934" width="10.7109375" style="118" customWidth="1"/>
    <col min="6935" max="6954" width="7.5703125" style="118" customWidth="1"/>
    <col min="6955" max="7188" width="9.140625" style="118"/>
    <col min="7189" max="7189" width="12.7109375" style="118" customWidth="1"/>
    <col min="7190" max="7190" width="10.7109375" style="118" customWidth="1"/>
    <col min="7191" max="7210" width="7.5703125" style="118" customWidth="1"/>
    <col min="7211" max="7444" width="9.140625" style="118"/>
    <col min="7445" max="7445" width="12.7109375" style="118" customWidth="1"/>
    <col min="7446" max="7446" width="10.7109375" style="118" customWidth="1"/>
    <col min="7447" max="7466" width="7.5703125" style="118" customWidth="1"/>
    <col min="7467" max="7700" width="9.140625" style="118"/>
    <col min="7701" max="7701" width="12.7109375" style="118" customWidth="1"/>
    <col min="7702" max="7702" width="10.7109375" style="118" customWidth="1"/>
    <col min="7703" max="7722" width="7.5703125" style="118" customWidth="1"/>
    <col min="7723" max="7956" width="9.140625" style="118"/>
    <col min="7957" max="7957" width="12.7109375" style="118" customWidth="1"/>
    <col min="7958" max="7958" width="10.7109375" style="118" customWidth="1"/>
    <col min="7959" max="7978" width="7.5703125" style="118" customWidth="1"/>
    <col min="7979" max="8212" width="9.140625" style="118"/>
    <col min="8213" max="8213" width="12.7109375" style="118" customWidth="1"/>
    <col min="8214" max="8214" width="10.7109375" style="118" customWidth="1"/>
    <col min="8215" max="8234" width="7.5703125" style="118" customWidth="1"/>
    <col min="8235" max="8468" width="9.140625" style="118"/>
    <col min="8469" max="8469" width="12.7109375" style="118" customWidth="1"/>
    <col min="8470" max="8470" width="10.7109375" style="118" customWidth="1"/>
    <col min="8471" max="8490" width="7.5703125" style="118" customWidth="1"/>
    <col min="8491" max="8724" width="9.140625" style="118"/>
    <col min="8725" max="8725" width="12.7109375" style="118" customWidth="1"/>
    <col min="8726" max="8726" width="10.7109375" style="118" customWidth="1"/>
    <col min="8727" max="8746" width="7.5703125" style="118" customWidth="1"/>
    <col min="8747" max="8980" width="9.140625" style="118"/>
    <col min="8981" max="8981" width="12.7109375" style="118" customWidth="1"/>
    <col min="8982" max="8982" width="10.7109375" style="118" customWidth="1"/>
    <col min="8983" max="9002" width="7.5703125" style="118" customWidth="1"/>
    <col min="9003" max="9236" width="9.140625" style="118"/>
    <col min="9237" max="9237" width="12.7109375" style="118" customWidth="1"/>
    <col min="9238" max="9238" width="10.7109375" style="118" customWidth="1"/>
    <col min="9239" max="9258" width="7.5703125" style="118" customWidth="1"/>
    <col min="9259" max="9492" width="9.140625" style="118"/>
    <col min="9493" max="9493" width="12.7109375" style="118" customWidth="1"/>
    <col min="9494" max="9494" width="10.7109375" style="118" customWidth="1"/>
    <col min="9495" max="9514" width="7.5703125" style="118" customWidth="1"/>
    <col min="9515" max="9748" width="9.140625" style="118"/>
    <col min="9749" max="9749" width="12.7109375" style="118" customWidth="1"/>
    <col min="9750" max="9750" width="10.7109375" style="118" customWidth="1"/>
    <col min="9751" max="9770" width="7.5703125" style="118" customWidth="1"/>
    <col min="9771" max="10004" width="9.140625" style="118"/>
    <col min="10005" max="10005" width="12.7109375" style="118" customWidth="1"/>
    <col min="10006" max="10006" width="10.7109375" style="118" customWidth="1"/>
    <col min="10007" max="10026" width="7.5703125" style="118" customWidth="1"/>
    <col min="10027" max="10260" width="9.140625" style="118"/>
    <col min="10261" max="10261" width="12.7109375" style="118" customWidth="1"/>
    <col min="10262" max="10262" width="10.7109375" style="118" customWidth="1"/>
    <col min="10263" max="10282" width="7.5703125" style="118" customWidth="1"/>
    <col min="10283" max="10516" width="9.140625" style="118"/>
    <col min="10517" max="10517" width="12.7109375" style="118" customWidth="1"/>
    <col min="10518" max="10518" width="10.7109375" style="118" customWidth="1"/>
    <col min="10519" max="10538" width="7.5703125" style="118" customWidth="1"/>
    <col min="10539" max="10772" width="9.140625" style="118"/>
    <col min="10773" max="10773" width="12.7109375" style="118" customWidth="1"/>
    <col min="10774" max="10774" width="10.7109375" style="118" customWidth="1"/>
    <col min="10775" max="10794" width="7.5703125" style="118" customWidth="1"/>
    <col min="10795" max="11028" width="9.140625" style="118"/>
    <col min="11029" max="11029" width="12.7109375" style="118" customWidth="1"/>
    <col min="11030" max="11030" width="10.7109375" style="118" customWidth="1"/>
    <col min="11031" max="11050" width="7.5703125" style="118" customWidth="1"/>
    <col min="11051" max="11284" width="9.140625" style="118"/>
    <col min="11285" max="11285" width="12.7109375" style="118" customWidth="1"/>
    <col min="11286" max="11286" width="10.7109375" style="118" customWidth="1"/>
    <col min="11287" max="11306" width="7.5703125" style="118" customWidth="1"/>
    <col min="11307" max="11540" width="9.140625" style="118"/>
    <col min="11541" max="11541" width="12.7109375" style="118" customWidth="1"/>
    <col min="11542" max="11542" width="10.7109375" style="118" customWidth="1"/>
    <col min="11543" max="11562" width="7.5703125" style="118" customWidth="1"/>
    <col min="11563" max="11796" width="9.140625" style="118"/>
    <col min="11797" max="11797" width="12.7109375" style="118" customWidth="1"/>
    <col min="11798" max="11798" width="10.7109375" style="118" customWidth="1"/>
    <col min="11799" max="11818" width="7.5703125" style="118" customWidth="1"/>
    <col min="11819" max="12052" width="9.140625" style="118"/>
    <col min="12053" max="12053" width="12.7109375" style="118" customWidth="1"/>
    <col min="12054" max="12054" width="10.7109375" style="118" customWidth="1"/>
    <col min="12055" max="12074" width="7.5703125" style="118" customWidth="1"/>
    <col min="12075" max="12308" width="9.140625" style="118"/>
    <col min="12309" max="12309" width="12.7109375" style="118" customWidth="1"/>
    <col min="12310" max="12310" width="10.7109375" style="118" customWidth="1"/>
    <col min="12311" max="12330" width="7.5703125" style="118" customWidth="1"/>
    <col min="12331" max="12564" width="9.140625" style="118"/>
    <col min="12565" max="12565" width="12.7109375" style="118" customWidth="1"/>
    <col min="12566" max="12566" width="10.7109375" style="118" customWidth="1"/>
    <col min="12567" max="12586" width="7.5703125" style="118" customWidth="1"/>
    <col min="12587" max="12820" width="9.140625" style="118"/>
    <col min="12821" max="12821" width="12.7109375" style="118" customWidth="1"/>
    <col min="12822" max="12822" width="10.7109375" style="118" customWidth="1"/>
    <col min="12823" max="12842" width="7.5703125" style="118" customWidth="1"/>
    <col min="12843" max="13076" width="9.140625" style="118"/>
    <col min="13077" max="13077" width="12.7109375" style="118" customWidth="1"/>
    <col min="13078" max="13078" width="10.7109375" style="118" customWidth="1"/>
    <col min="13079" max="13098" width="7.5703125" style="118" customWidth="1"/>
    <col min="13099" max="13332" width="9.140625" style="118"/>
    <col min="13333" max="13333" width="12.7109375" style="118" customWidth="1"/>
    <col min="13334" max="13334" width="10.7109375" style="118" customWidth="1"/>
    <col min="13335" max="13354" width="7.5703125" style="118" customWidth="1"/>
    <col min="13355" max="13588" width="9.140625" style="118"/>
    <col min="13589" max="13589" width="12.7109375" style="118" customWidth="1"/>
    <col min="13590" max="13590" width="10.7109375" style="118" customWidth="1"/>
    <col min="13591" max="13610" width="7.5703125" style="118" customWidth="1"/>
    <col min="13611" max="13844" width="9.140625" style="118"/>
    <col min="13845" max="13845" width="12.7109375" style="118" customWidth="1"/>
    <col min="13846" max="13846" width="10.7109375" style="118" customWidth="1"/>
    <col min="13847" max="13866" width="7.5703125" style="118" customWidth="1"/>
    <col min="13867" max="14100" width="9.140625" style="118"/>
    <col min="14101" max="14101" width="12.7109375" style="118" customWidth="1"/>
    <col min="14102" max="14102" width="10.7109375" style="118" customWidth="1"/>
    <col min="14103" max="14122" width="7.5703125" style="118" customWidth="1"/>
    <col min="14123" max="14356" width="9.140625" style="118"/>
    <col min="14357" max="14357" width="12.7109375" style="118" customWidth="1"/>
    <col min="14358" max="14358" width="10.7109375" style="118" customWidth="1"/>
    <col min="14359" max="14378" width="7.5703125" style="118" customWidth="1"/>
    <col min="14379" max="14612" width="9.140625" style="118"/>
    <col min="14613" max="14613" width="12.7109375" style="118" customWidth="1"/>
    <col min="14614" max="14614" width="10.7109375" style="118" customWidth="1"/>
    <col min="14615" max="14634" width="7.5703125" style="118" customWidth="1"/>
    <col min="14635" max="14868" width="9.140625" style="118"/>
    <col min="14869" max="14869" width="12.7109375" style="118" customWidth="1"/>
    <col min="14870" max="14870" width="10.7109375" style="118" customWidth="1"/>
    <col min="14871" max="14890" width="7.5703125" style="118" customWidth="1"/>
    <col min="14891" max="15124" width="9.140625" style="118"/>
    <col min="15125" max="15125" width="12.7109375" style="118" customWidth="1"/>
    <col min="15126" max="15126" width="10.7109375" style="118" customWidth="1"/>
    <col min="15127" max="15146" width="7.5703125" style="118" customWidth="1"/>
    <col min="15147" max="15380" width="9.140625" style="118"/>
    <col min="15381" max="15381" width="12.7109375" style="118" customWidth="1"/>
    <col min="15382" max="15382" width="10.7109375" style="118" customWidth="1"/>
    <col min="15383" max="15402" width="7.5703125" style="118" customWidth="1"/>
    <col min="15403" max="15636" width="9.140625" style="118"/>
    <col min="15637" max="15637" width="12.7109375" style="118" customWidth="1"/>
    <col min="15638" max="15638" width="10.7109375" style="118" customWidth="1"/>
    <col min="15639" max="15658" width="7.5703125" style="118" customWidth="1"/>
    <col min="15659" max="15892" width="9.140625" style="118"/>
    <col min="15893" max="15893" width="12.7109375" style="118" customWidth="1"/>
    <col min="15894" max="15894" width="10.7109375" style="118" customWidth="1"/>
    <col min="15895" max="15914" width="7.5703125" style="118" customWidth="1"/>
    <col min="15915" max="16148" width="9.140625" style="118"/>
    <col min="16149" max="16149" width="12.7109375" style="118" customWidth="1"/>
    <col min="16150" max="16150" width="10.7109375" style="118" customWidth="1"/>
    <col min="16151" max="16170" width="7.5703125" style="118" customWidth="1"/>
    <col min="16171" max="16384" width="9.140625" style="118"/>
  </cols>
  <sheetData>
    <row r="1" spans="2:63">
      <c r="D1" s="208" t="s">
        <v>488</v>
      </c>
      <c r="E1" s="215">
        <v>2012</v>
      </c>
      <c r="F1" s="215">
        <v>2013</v>
      </c>
      <c r="G1" s="215">
        <v>2014</v>
      </c>
      <c r="H1" s="215">
        <v>2015</v>
      </c>
      <c r="I1" s="215">
        <v>2016</v>
      </c>
      <c r="J1" s="215">
        <v>2017</v>
      </c>
      <c r="K1" s="215">
        <v>2018</v>
      </c>
      <c r="L1" s="215">
        <v>2019</v>
      </c>
      <c r="M1" s="215">
        <v>2020</v>
      </c>
      <c r="N1" s="215">
        <v>2021</v>
      </c>
      <c r="O1" s="215">
        <v>2022</v>
      </c>
      <c r="P1" s="215">
        <v>2023</v>
      </c>
      <c r="Q1" s="215">
        <v>2024</v>
      </c>
      <c r="R1" s="215">
        <v>2025</v>
      </c>
      <c r="S1" s="215">
        <v>2026</v>
      </c>
      <c r="T1" s="215">
        <v>2027</v>
      </c>
      <c r="U1" s="215">
        <v>2028</v>
      </c>
      <c r="V1" s="215">
        <v>2029</v>
      </c>
      <c r="W1" s="215">
        <v>2030</v>
      </c>
      <c r="X1" s="215">
        <v>2031</v>
      </c>
      <c r="Y1" s="215">
        <v>2032</v>
      </c>
      <c r="Z1" s="215">
        <v>2033</v>
      </c>
      <c r="AA1" s="215">
        <v>2034</v>
      </c>
      <c r="AB1" s="215">
        <v>2035</v>
      </c>
      <c r="AC1" s="215">
        <v>2036</v>
      </c>
      <c r="AD1" s="215">
        <v>2037</v>
      </c>
      <c r="AE1" s="215">
        <v>2038</v>
      </c>
      <c r="AF1" s="215">
        <v>2039</v>
      </c>
      <c r="AG1" s="215">
        <v>2040</v>
      </c>
      <c r="AH1" s="215">
        <v>2041</v>
      </c>
      <c r="AI1" s="215">
        <v>2042</v>
      </c>
      <c r="AJ1" s="215">
        <v>2043</v>
      </c>
      <c r="AK1" s="215">
        <v>2044</v>
      </c>
      <c r="AL1" s="215">
        <v>2045</v>
      </c>
      <c r="AM1" s="215">
        <v>2046</v>
      </c>
      <c r="AN1" s="215">
        <v>2047</v>
      </c>
      <c r="AO1" s="215">
        <v>2048</v>
      </c>
      <c r="AP1" s="215">
        <v>2049</v>
      </c>
      <c r="AQ1" s="215">
        <v>2050</v>
      </c>
      <c r="AR1" s="215">
        <v>2051</v>
      </c>
      <c r="AS1" s="215">
        <v>2052</v>
      </c>
      <c r="AT1" s="215">
        <v>2053</v>
      </c>
      <c r="AU1" s="215">
        <v>2054</v>
      </c>
      <c r="AV1" s="215">
        <v>2055</v>
      </c>
      <c r="AW1" s="215">
        <v>2056</v>
      </c>
      <c r="AX1" s="215">
        <v>2057</v>
      </c>
      <c r="AY1" s="215">
        <v>2058</v>
      </c>
      <c r="AZ1" s="215">
        <v>2059</v>
      </c>
      <c r="BA1" s="215">
        <v>2060</v>
      </c>
      <c r="BB1" s="215">
        <v>2061</v>
      </c>
      <c r="BC1" s="215">
        <v>2062</v>
      </c>
      <c r="BD1" s="215">
        <v>2063</v>
      </c>
      <c r="BE1" s="215">
        <v>2064</v>
      </c>
      <c r="BF1" s="215">
        <v>2065</v>
      </c>
      <c r="BG1" s="215">
        <v>2066</v>
      </c>
      <c r="BH1" s="215">
        <v>2067</v>
      </c>
    </row>
    <row r="2" spans="2:63" s="218" customFormat="1">
      <c r="B2" s="208" t="s">
        <v>489</v>
      </c>
      <c r="C2" s="216" t="s">
        <v>490</v>
      </c>
      <c r="D2" s="216" t="s">
        <v>491</v>
      </c>
      <c r="E2" s="217">
        <v>8.4140843376892607E-2</v>
      </c>
      <c r="F2" s="217">
        <v>8.6106264461314919E-2</v>
      </c>
      <c r="G2" s="217">
        <v>8.8120821072847799E-2</v>
      </c>
      <c r="H2" s="217">
        <v>9.0185741599668981E-2</v>
      </c>
      <c r="I2" s="217">
        <v>9.2302285139660697E-2</v>
      </c>
      <c r="J2" s="217">
        <v>9.4471742268152206E-2</v>
      </c>
      <c r="K2" s="218">
        <v>9.6695435824855999E-2</v>
      </c>
      <c r="L2" s="218">
        <v>9.8974721720477388E-2</v>
      </c>
      <c r="M2" s="218">
        <v>0.10131098976348933</v>
      </c>
      <c r="N2" s="218">
        <v>0.10370566450757654</v>
      </c>
      <c r="O2" s="218">
        <v>0.10616020612026594</v>
      </c>
      <c r="P2" s="218">
        <v>0.10867611127327259</v>
      </c>
      <c r="Q2" s="218">
        <v>0.1112549140551044</v>
      </c>
      <c r="R2" s="218">
        <v>0.113898186906482</v>
      </c>
      <c r="S2" s="218">
        <v>0.11660754157914405</v>
      </c>
      <c r="T2" s="218">
        <v>0.11938463011862263</v>
      </c>
      <c r="U2" s="218">
        <v>0.12223114587158819</v>
      </c>
      <c r="V2" s="218">
        <v>0.12514882451837786</v>
      </c>
      <c r="W2" s="218">
        <v>0.12813944513133729</v>
      </c>
      <c r="X2" s="218">
        <v>0.13120483125962071</v>
      </c>
      <c r="Y2" s="218">
        <v>0.13434685204111121</v>
      </c>
      <c r="Z2" s="218">
        <v>0.13756742334213898</v>
      </c>
      <c r="AA2" s="218">
        <v>0.14086850892569244</v>
      </c>
      <c r="AB2" s="218">
        <v>0.14425212164883475</v>
      </c>
      <c r="AC2" s="218">
        <f>AB2*$BK2</f>
        <v>0.14765240443863661</v>
      </c>
      <c r="AD2" s="218">
        <f t="shared" ref="AD2:BH6" si="0">AC2*$BK2</f>
        <v>0.1511328380291232</v>
      </c>
      <c r="AE2" s="218">
        <f t="shared" si="0"/>
        <v>0.15469531171928741</v>
      </c>
      <c r="AF2" s="218">
        <f t="shared" si="0"/>
        <v>0.1583417593423084</v>
      </c>
      <c r="AG2" s="218">
        <f t="shared" si="0"/>
        <v>0.1620741603153027</v>
      </c>
      <c r="AH2" s="218">
        <f t="shared" si="0"/>
        <v>0.16589454071381979</v>
      </c>
      <c r="AI2" s="218">
        <f t="shared" si="0"/>
        <v>0.1698049743716657</v>
      </c>
      <c r="AJ2" s="218">
        <f t="shared" si="0"/>
        <v>0.17380758400665117</v>
      </c>
      <c r="AK2" s="218">
        <f t="shared" si="0"/>
        <v>0.17790454237287587</v>
      </c>
      <c r="AL2" s="218">
        <f t="shared" si="0"/>
        <v>0.18209807344017406</v>
      </c>
      <c r="AM2" s="218">
        <f t="shared" si="0"/>
        <v>0.18639045360136181</v>
      </c>
      <c r="AN2" s="218">
        <f t="shared" si="0"/>
        <v>0.19078401290794128</v>
      </c>
      <c r="AO2" s="218">
        <f t="shared" si="0"/>
        <v>0.19528113633493283</v>
      </c>
      <c r="AP2" s="218">
        <f t="shared" si="0"/>
        <v>0.19988426507552137</v>
      </c>
      <c r="AQ2" s="218">
        <f t="shared" si="0"/>
        <v>0.20459589786621996</v>
      </c>
      <c r="AR2" s="218">
        <f t="shared" si="0"/>
        <v>0.20941859234326987</v>
      </c>
      <c r="AS2" s="218">
        <f t="shared" si="0"/>
        <v>0.21435496643101354</v>
      </c>
      <c r="AT2" s="218">
        <f t="shared" si="0"/>
        <v>0.21940769976299376</v>
      </c>
      <c r="AU2" s="218">
        <f t="shared" si="0"/>
        <v>0.22457953513655099</v>
      </c>
      <c r="AV2" s="218">
        <f t="shared" si="0"/>
        <v>0.22987328000170798</v>
      </c>
      <c r="AW2" s="218">
        <f t="shared" si="0"/>
        <v>0.23529180798515015</v>
      </c>
      <c r="AX2" s="218">
        <f t="shared" si="0"/>
        <v>0.24083806045012895</v>
      </c>
      <c r="AY2" s="218">
        <f t="shared" si="0"/>
        <v>0.24651504809313499</v>
      </c>
      <c r="AZ2" s="218">
        <f t="shared" si="0"/>
        <v>0.25232585257820744</v>
      </c>
      <c r="BA2" s="218">
        <f t="shared" si="0"/>
        <v>0.2582736282097674</v>
      </c>
      <c r="BB2" s="218">
        <f t="shared" si="0"/>
        <v>0.26436160364488265</v>
      </c>
      <c r="BC2" s="218">
        <f t="shared" si="0"/>
        <v>0.27059308364589363</v>
      </c>
      <c r="BD2" s="218">
        <f t="shared" si="0"/>
        <v>0.27697145087435221</v>
      </c>
      <c r="BE2" s="218">
        <f t="shared" si="0"/>
        <v>0.28350016772724657</v>
      </c>
      <c r="BF2" s="218">
        <f t="shared" si="0"/>
        <v>0.29018277821650923</v>
      </c>
      <c r="BG2" s="218">
        <f t="shared" si="0"/>
        <v>0.29702290989282876</v>
      </c>
      <c r="BH2" s="218">
        <f t="shared" si="0"/>
        <v>0.30402427581480868</v>
      </c>
      <c r="BK2" s="907">
        <v>1.0235718043584792</v>
      </c>
    </row>
    <row r="3" spans="2:63" s="218" customFormat="1">
      <c r="C3" s="216" t="s">
        <v>490</v>
      </c>
      <c r="D3" s="216" t="s">
        <v>492</v>
      </c>
      <c r="E3" s="217">
        <v>5.46555245182275E-2</v>
      </c>
      <c r="F3" s="217">
        <v>5.5883812631183187E-2</v>
      </c>
      <c r="G3" s="217">
        <v>5.7142807946962762E-2</v>
      </c>
      <c r="H3" s="217">
        <v>5.8433278145636827E-2</v>
      </c>
      <c r="I3" s="217">
        <v>5.9756010099277744E-2</v>
      </c>
      <c r="J3" s="217">
        <v>6.1111810351759686E-2</v>
      </c>
      <c r="K3" s="218">
        <v>6.2501505610553676E-2</v>
      </c>
      <c r="L3" s="218">
        <v>6.3925943250817505E-2</v>
      </c>
      <c r="M3" s="218">
        <v>6.5385991832087945E-2</v>
      </c>
      <c r="N3" s="218">
        <v>6.6882541627890146E-2</v>
      </c>
      <c r="O3" s="218">
        <v>6.8416505168587397E-2</v>
      </c>
      <c r="P3" s="218">
        <v>6.9988817797802083E-2</v>
      </c>
      <c r="Q3" s="218">
        <v>7.160043824274713E-2</v>
      </c>
      <c r="R3" s="218">
        <v>7.3252349198815805E-2</v>
      </c>
      <c r="S3" s="218">
        <v>7.4945557928786183E-2</v>
      </c>
      <c r="T3" s="218">
        <v>7.6681096877005847E-2</v>
      </c>
      <c r="U3" s="218">
        <v>7.846002429893098E-2</v>
      </c>
      <c r="V3" s="218">
        <v>8.0283424906404249E-2</v>
      </c>
      <c r="W3" s="218">
        <v>8.2152410529064357E-2</v>
      </c>
      <c r="X3" s="218">
        <v>8.4068120792290965E-2</v>
      </c>
      <c r="Y3" s="218">
        <v>8.6031723812098226E-2</v>
      </c>
      <c r="Z3" s="218">
        <v>8.8044416907400669E-2</v>
      </c>
      <c r="AA3" s="218">
        <v>9.0107427330085685E-2</v>
      </c>
      <c r="AB3" s="218">
        <v>9.2222013013337809E-2</v>
      </c>
      <c r="AC3" s="218">
        <f t="shared" ref="AC3:AR6" si="1">AB3*$BK3</f>
        <v>9.4323794487461476E-2</v>
      </c>
      <c r="AD3" s="218">
        <f t="shared" si="1"/>
        <v>9.6473476513965525E-2</v>
      </c>
      <c r="AE3" s="218">
        <f t="shared" si="1"/>
        <v>9.8672150768148559E-2</v>
      </c>
      <c r="AF3" s="218">
        <f t="shared" si="1"/>
        <v>0.10092093380508399</v>
      </c>
      <c r="AG3" s="218">
        <f t="shared" si="1"/>
        <v>0.10322096762664143</v>
      </c>
      <c r="AH3" s="218">
        <f t="shared" si="1"/>
        <v>0.10557342026143067</v>
      </c>
      <c r="AI3" s="218">
        <f t="shared" si="1"/>
        <v>0.10797948635796292</v>
      </c>
      <c r="AJ3" s="218">
        <f t="shared" si="1"/>
        <v>0.11044038779133039</v>
      </c>
      <c r="AK3" s="218">
        <f t="shared" si="1"/>
        <v>0.11295737428371244</v>
      </c>
      <c r="AL3" s="218">
        <f t="shared" si="1"/>
        <v>0.1155317240390233</v>
      </c>
      <c r="AM3" s="218">
        <f t="shared" si="1"/>
        <v>0.11816474439202372</v>
      </c>
      <c r="AN3" s="218">
        <f t="shared" si="1"/>
        <v>0.12085777247222618</v>
      </c>
      <c r="AO3" s="218">
        <f t="shared" si="1"/>
        <v>0.12361217588293075</v>
      </c>
      <c r="AP3" s="218">
        <f t="shared" si="1"/>
        <v>0.12642935339573658</v>
      </c>
      <c r="AQ3" s="218">
        <f t="shared" si="1"/>
        <v>0.12931073566088147</v>
      </c>
      <c r="AR3" s="218">
        <f t="shared" si="1"/>
        <v>0.13225778593377063</v>
      </c>
      <c r="AS3" s="218">
        <f t="shared" si="0"/>
        <v>0.13527200081806307</v>
      </c>
      <c r="AT3" s="218">
        <f t="shared" si="0"/>
        <v>0.13835491102569353</v>
      </c>
      <c r="AU3" s="218">
        <f t="shared" si="0"/>
        <v>0.14150808215421548</v>
      </c>
      <c r="AV3" s="218">
        <f t="shared" si="0"/>
        <v>0.14473311548186021</v>
      </c>
      <c r="AW3" s="218">
        <f t="shared" si="0"/>
        <v>0.14803164878071567</v>
      </c>
      <c r="AX3" s="218">
        <f t="shared" si="0"/>
        <v>0.15140535714843795</v>
      </c>
      <c r="AY3" s="218">
        <f t="shared" si="0"/>
        <v>0.15485595385891793</v>
      </c>
      <c r="AZ3" s="218">
        <f t="shared" si="0"/>
        <v>0.15838519123233497</v>
      </c>
      <c r="BA3" s="218">
        <f t="shared" si="0"/>
        <v>0.1619948615250395</v>
      </c>
      <c r="BB3" s="218">
        <f t="shared" si="0"/>
        <v>0.16568679783971652</v>
      </c>
      <c r="BC3" s="218">
        <f t="shared" si="0"/>
        <v>0.16946287505629198</v>
      </c>
      <c r="BD3" s="218">
        <f t="shared" si="0"/>
        <v>0.17332501078405513</v>
      </c>
      <c r="BE3" s="218">
        <f t="shared" si="0"/>
        <v>0.17727516633547999</v>
      </c>
      <c r="BF3" s="218">
        <f t="shared" si="0"/>
        <v>0.18131534772224084</v>
      </c>
      <c r="BG3" s="218">
        <f t="shared" si="0"/>
        <v>0.18544760667392715</v>
      </c>
      <c r="BH3" s="218">
        <f t="shared" si="0"/>
        <v>0.18967404167997567</v>
      </c>
      <c r="BK3" s="907">
        <v>1.0227904532274708</v>
      </c>
    </row>
    <row r="4" spans="2:63" s="218" customFormat="1">
      <c r="C4" s="216" t="s">
        <v>490</v>
      </c>
      <c r="D4" s="216" t="s">
        <v>493</v>
      </c>
      <c r="E4" s="217">
        <v>7.2247511871878584E-2</v>
      </c>
      <c r="F4" s="217">
        <v>7.3915599668675558E-2</v>
      </c>
      <c r="G4" s="217">
        <v>7.5625389660392436E-2</v>
      </c>
      <c r="H4" s="217">
        <v>7.7377924401902234E-2</v>
      </c>
      <c r="I4" s="217">
        <v>7.9174272511949778E-2</v>
      </c>
      <c r="J4" s="217">
        <v>8.1015529324748523E-2</v>
      </c>
      <c r="K4" s="218">
        <v>8.2902817557867228E-2</v>
      </c>
      <c r="L4" s="218">
        <v>8.4837287996813893E-2</v>
      </c>
      <c r="M4" s="218">
        <v>8.6820120196734241E-2</v>
      </c>
      <c r="N4" s="218">
        <v>8.8852523201652586E-2</v>
      </c>
      <c r="O4" s="218">
        <v>9.0935736281693907E-2</v>
      </c>
      <c r="P4" s="218">
        <v>9.3071029688736234E-2</v>
      </c>
      <c r="Q4" s="218">
        <v>9.5259705430954647E-2</v>
      </c>
      <c r="R4" s="218">
        <v>9.7503098066728494E-2</v>
      </c>
      <c r="S4" s="218">
        <v>9.9802575518396705E-2</v>
      </c>
      <c r="T4" s="218">
        <v>0.10215953990635661</v>
      </c>
      <c r="U4" s="218">
        <v>0.10457542840401551</v>
      </c>
      <c r="V4" s="218">
        <v>0.10705171411411589</v>
      </c>
      <c r="W4" s="218">
        <v>0.10958990696696878</v>
      </c>
      <c r="X4" s="218">
        <v>0.112191554641143</v>
      </c>
      <c r="Y4" s="218">
        <v>0.11485824350717157</v>
      </c>
      <c r="Z4" s="218">
        <v>0.11759159959485084</v>
      </c>
      <c r="AA4" s="218">
        <v>0.1203932895847221</v>
      </c>
      <c r="AB4" s="218">
        <v>0.12326502182434015</v>
      </c>
      <c r="AC4" s="218">
        <f t="shared" si="1"/>
        <v>0.12614131177321747</v>
      </c>
      <c r="AD4" s="218">
        <f t="shared" si="0"/>
        <v>0.12908471763014046</v>
      </c>
      <c r="AE4" s="218">
        <f t="shared" si="0"/>
        <v>0.1320968054907368</v>
      </c>
      <c r="AF4" s="218">
        <f t="shared" si="0"/>
        <v>0.13517917799421353</v>
      </c>
      <c r="AG4" s="218">
        <f t="shared" si="0"/>
        <v>0.13833347517607211</v>
      </c>
      <c r="AH4" s="218">
        <f t="shared" si="0"/>
        <v>0.14156137534072075</v>
      </c>
      <c r="AI4" s="218">
        <f t="shared" si="0"/>
        <v>0.14486459595444851</v>
      </c>
      <c r="AJ4" s="218">
        <f t="shared" si="0"/>
        <v>0.14824489455923628</v>
      </c>
      <c r="AK4" s="218">
        <f t="shared" si="0"/>
        <v>0.15170406970789074</v>
      </c>
      <c r="AL4" s="218">
        <f t="shared" si="0"/>
        <v>0.1552439619209989</v>
      </c>
      <c r="AM4" s="218">
        <f t="shared" si="0"/>
        <v>0.15886645466621244</v>
      </c>
      <c r="AN4" s="218">
        <f t="shared" si="0"/>
        <v>0.16257347536038286</v>
      </c>
      <c r="AO4" s="218">
        <f t="shared" si="0"/>
        <v>0.16636699639508068</v>
      </c>
      <c r="AP4" s="218">
        <f t="shared" si="0"/>
        <v>0.1702490361860442</v>
      </c>
      <c r="AQ4" s="218">
        <f t="shared" si="0"/>
        <v>0.17422166024711644</v>
      </c>
      <c r="AR4" s="218">
        <f t="shared" si="0"/>
        <v>0.17828698228924134</v>
      </c>
      <c r="AS4" s="218">
        <f t="shared" si="0"/>
        <v>0.18244716534510441</v>
      </c>
      <c r="AT4" s="218">
        <f t="shared" si="0"/>
        <v>0.18670442292001571</v>
      </c>
      <c r="AU4" s="218">
        <f t="shared" si="0"/>
        <v>0.19106102016964796</v>
      </c>
      <c r="AV4" s="218">
        <f t="shared" si="0"/>
        <v>0.19551927510525605</v>
      </c>
      <c r="AW4" s="218">
        <f t="shared" si="0"/>
        <v>0.2000815598270195</v>
      </c>
      <c r="AX4" s="218">
        <f t="shared" si="0"/>
        <v>0.20475030178616391</v>
      </c>
      <c r="AY4" s="218">
        <f t="shared" si="0"/>
        <v>0.20952798507653306</v>
      </c>
      <c r="AZ4" s="218">
        <f t="shared" si="0"/>
        <v>0.21441715175629866</v>
      </c>
      <c r="BA4" s="218">
        <f t="shared" si="0"/>
        <v>0.21942040320051137</v>
      </c>
      <c r="BB4" s="218">
        <f t="shared" si="0"/>
        <v>0.22454040148521223</v>
      </c>
      <c r="BC4" s="218">
        <f t="shared" si="0"/>
        <v>0.22977987080384144</v>
      </c>
      <c r="BD4" s="218">
        <f t="shared" si="0"/>
        <v>0.23514159891669778</v>
      </c>
      <c r="BE4" s="218">
        <f t="shared" si="0"/>
        <v>0.24062843863422004</v>
      </c>
      <c r="BF4" s="218">
        <f t="shared" si="0"/>
        <v>0.24624330933487956</v>
      </c>
      <c r="BG4" s="218">
        <f t="shared" si="0"/>
        <v>0.25198919851849177</v>
      </c>
      <c r="BH4" s="218">
        <f t="shared" si="0"/>
        <v>0.2578691633957727</v>
      </c>
      <c r="BK4" s="907">
        <v>1.023334194131537</v>
      </c>
    </row>
    <row r="5" spans="2:63" s="218" customFormat="1">
      <c r="C5" s="216" t="s">
        <v>490</v>
      </c>
      <c r="D5" s="216" t="s">
        <v>494</v>
      </c>
      <c r="E5" s="217">
        <v>5.5863127972075578E-2</v>
      </c>
      <c r="F5" s="217">
        <v>5.7121606171377459E-2</v>
      </c>
      <c r="G5" s="217">
        <v>5.8411546325661895E-2</v>
      </c>
      <c r="H5" s="217">
        <v>5.9733734983803438E-2</v>
      </c>
      <c r="I5" s="217">
        <v>6.1088978358398521E-2</v>
      </c>
      <c r="J5" s="217">
        <v>6.247810281735848E-2</v>
      </c>
      <c r="K5" s="218">
        <v>6.3901955387792433E-2</v>
      </c>
      <c r="L5" s="218">
        <v>6.5361404272487239E-2</v>
      </c>
      <c r="M5" s="218">
        <v>6.6857339379299413E-2</v>
      </c>
      <c r="N5" s="218">
        <v>6.8390672863781893E-2</v>
      </c>
      <c r="O5" s="218">
        <v>6.9962339685376448E-2</v>
      </c>
      <c r="P5" s="218">
        <v>7.1573298177510847E-2</v>
      </c>
      <c r="Q5" s="218">
        <v>7.3224530631948614E-2</v>
      </c>
      <c r="R5" s="218">
        <v>7.4917043897747324E-2</v>
      </c>
      <c r="S5" s="218">
        <v>7.6651869995190997E-2</v>
      </c>
      <c r="T5" s="218">
        <v>7.8430066745070776E-2</v>
      </c>
      <c r="U5" s="218">
        <v>8.0252718413697535E-2</v>
      </c>
      <c r="V5" s="218">
        <v>8.2120936374039971E-2</v>
      </c>
      <c r="W5" s="218">
        <v>8.4035859783390968E-2</v>
      </c>
      <c r="X5" s="218">
        <v>8.5998656277975732E-2</v>
      </c>
      <c r="Y5" s="218">
        <v>8.8010522684925124E-2</v>
      </c>
      <c r="Z5" s="218">
        <v>9.0072685752048243E-2</v>
      </c>
      <c r="AA5" s="218">
        <v>9.2186402895849451E-2</v>
      </c>
      <c r="AB5" s="218">
        <v>9.4352962968245677E-2</v>
      </c>
      <c r="AC5" s="218">
        <f t="shared" si="1"/>
        <v>9.6507878662702856E-2</v>
      </c>
      <c r="AD5" s="218">
        <f t="shared" si="0"/>
        <v>9.871201021116327E-2</v>
      </c>
      <c r="AE5" s="218">
        <f t="shared" si="0"/>
        <v>0.1009664816484518</v>
      </c>
      <c r="AF5" s="218">
        <f t="shared" si="0"/>
        <v>0.10327244268108621</v>
      </c>
      <c r="AG5" s="218">
        <f t="shared" si="0"/>
        <v>0.1056310692735897</v>
      </c>
      <c r="AH5" s="218">
        <f t="shared" si="0"/>
        <v>0.10804356424819435</v>
      </c>
      <c r="AI5" s="218">
        <f t="shared" si="0"/>
        <v>0.11051115789824097</v>
      </c>
      <c r="AJ5" s="218">
        <f t="shared" si="0"/>
        <v>0.11303510861558835</v>
      </c>
      <c r="AK5" s="218">
        <f t="shared" si="0"/>
        <v>0.11561670353235191</v>
      </c>
      <c r="AL5" s="218">
        <f t="shared" si="0"/>
        <v>0.11825725917729882</v>
      </c>
      <c r="AM5" s="218">
        <f t="shared" si="0"/>
        <v>0.12095812214723455</v>
      </c>
      <c r="AN5" s="218">
        <f t="shared" si="0"/>
        <v>0.12372066979372305</v>
      </c>
      <c r="AO5" s="218">
        <f t="shared" si="0"/>
        <v>0.12654631092549096</v>
      </c>
      <c r="AP5" s="218">
        <f t="shared" si="0"/>
        <v>0.12943648652687376</v>
      </c>
      <c r="AQ5" s="218">
        <f t="shared" si="0"/>
        <v>0.13239267049267064</v>
      </c>
      <c r="AR5" s="218">
        <f t="shared" si="0"/>
        <v>0.13541637037978249</v>
      </c>
      <c r="AS5" s="218">
        <f t="shared" si="0"/>
        <v>0.13850912817601649</v>
      </c>
      <c r="AT5" s="218">
        <f t="shared" si="0"/>
        <v>0.14167252108644932</v>
      </c>
      <c r="AU5" s="218">
        <f t="shared" si="0"/>
        <v>0.14490816233775003</v>
      </c>
      <c r="AV5" s="218">
        <f t="shared" si="0"/>
        <v>0.14821770200087284</v>
      </c>
      <c r="AW5" s="218">
        <f t="shared" si="0"/>
        <v>0.15160282783253909</v>
      </c>
      <c r="AX5" s="218">
        <f t="shared" si="0"/>
        <v>0.15506526613593793</v>
      </c>
      <c r="AY5" s="218">
        <f t="shared" si="0"/>
        <v>0.15860678264108435</v>
      </c>
      <c r="AZ5" s="218">
        <f t="shared" si="0"/>
        <v>0.16222918340528353</v>
      </c>
      <c r="BA5" s="218">
        <f t="shared" si="0"/>
        <v>0.1659343157341609</v>
      </c>
      <c r="BB5" s="218">
        <f t="shared" si="0"/>
        <v>0.16972406912372745</v>
      </c>
      <c r="BC5" s="218">
        <f t="shared" si="0"/>
        <v>0.17360037622396068</v>
      </c>
      <c r="BD5" s="218">
        <f t="shared" si="0"/>
        <v>0.17756521382439283</v>
      </c>
      <c r="BE5" s="218">
        <f t="shared" si="0"/>
        <v>0.18162060386220866</v>
      </c>
      <c r="BF5" s="218">
        <f t="shared" si="0"/>
        <v>0.18576861445336709</v>
      </c>
      <c r="BG5" s="218">
        <f t="shared" si="0"/>
        <v>0.19001136094727264</v>
      </c>
      <c r="BH5" s="218">
        <f t="shared" si="0"/>
        <v>0.19435100700553418</v>
      </c>
      <c r="BK5" s="907">
        <v>1.0228388767736145</v>
      </c>
    </row>
    <row r="6" spans="2:63" s="219" customFormat="1">
      <c r="C6" s="220" t="s">
        <v>490</v>
      </c>
      <c r="D6" s="220" t="s">
        <v>495</v>
      </c>
      <c r="E6" s="221">
        <v>59.932999999999993</v>
      </c>
      <c r="F6" s="221">
        <v>86.974999999999994</v>
      </c>
      <c r="G6" s="221">
        <v>49.822499999999998</v>
      </c>
      <c r="H6" s="221">
        <v>64.584333333333333</v>
      </c>
      <c r="I6" s="221">
        <v>79.346166666666676</v>
      </c>
      <c r="J6" s="221">
        <v>94.108000000000004</v>
      </c>
      <c r="K6" s="219">
        <v>96.460700000000003</v>
      </c>
      <c r="L6" s="219">
        <v>98.872217499999991</v>
      </c>
      <c r="M6" s="219">
        <v>101.34402293749999</v>
      </c>
      <c r="N6" s="219">
        <v>103.87762351093748</v>
      </c>
      <c r="O6" s="219">
        <v>106.47456409871091</v>
      </c>
      <c r="P6" s="219">
        <v>109.13642820117867</v>
      </c>
      <c r="Q6" s="219">
        <v>111.86483890620813</v>
      </c>
      <c r="R6" s="219">
        <v>114.66145987886333</v>
      </c>
      <c r="S6" s="219">
        <v>117.5279963758349</v>
      </c>
      <c r="T6" s="219">
        <v>120.46619628523077</v>
      </c>
      <c r="U6" s="219">
        <v>123.47785119236153</v>
      </c>
      <c r="V6" s="219">
        <v>126.56479747217055</v>
      </c>
      <c r="W6" s="219">
        <v>129.72891740897481</v>
      </c>
      <c r="X6" s="219">
        <v>132.97214034419918</v>
      </c>
      <c r="Y6" s="219">
        <v>136.29644385280415</v>
      </c>
      <c r="Z6" s="219">
        <v>139.70385494912423</v>
      </c>
      <c r="AA6" s="219">
        <v>143.19645132285234</v>
      </c>
      <c r="AB6" s="219">
        <v>146.77636260592362</v>
      </c>
      <c r="AC6" s="219">
        <f t="shared" si="1"/>
        <v>150.4457716710717</v>
      </c>
      <c r="AD6" s="219">
        <f t="shared" si="0"/>
        <v>154.20691596284848</v>
      </c>
      <c r="AE6" s="219">
        <f t="shared" si="0"/>
        <v>158.06208886191968</v>
      </c>
      <c r="AF6" s="219">
        <f t="shared" si="0"/>
        <v>162.01364108346766</v>
      </c>
      <c r="AG6" s="219">
        <f t="shared" si="0"/>
        <v>166.06398211055435</v>
      </c>
      <c r="AH6" s="219">
        <f t="shared" si="0"/>
        <v>170.2155816633182</v>
      </c>
      <c r="AI6" s="219">
        <f t="shared" si="0"/>
        <v>174.47097120490113</v>
      </c>
      <c r="AJ6" s="219">
        <f t="shared" si="0"/>
        <v>178.83274548502365</v>
      </c>
      <c r="AK6" s="219">
        <f t="shared" si="0"/>
        <v>183.30356412214923</v>
      </c>
      <c r="AL6" s="219">
        <f t="shared" si="0"/>
        <v>187.88615322520295</v>
      </c>
      <c r="AM6" s="219">
        <f t="shared" si="0"/>
        <v>192.58330705583299</v>
      </c>
      <c r="AN6" s="219">
        <f t="shared" si="0"/>
        <v>197.3978897322288</v>
      </c>
      <c r="AO6" s="219">
        <f t="shared" si="0"/>
        <v>202.33283697553452</v>
      </c>
      <c r="AP6" s="219">
        <f t="shared" si="0"/>
        <v>207.39115789992286</v>
      </c>
      <c r="AQ6" s="219">
        <f t="shared" si="0"/>
        <v>212.57593684742091</v>
      </c>
      <c r="AR6" s="219">
        <f t="shared" si="0"/>
        <v>217.89033526860641</v>
      </c>
      <c r="AS6" s="219">
        <f t="shared" si="0"/>
        <v>223.33759365032154</v>
      </c>
      <c r="AT6" s="219">
        <f t="shared" si="0"/>
        <v>228.92103349157955</v>
      </c>
      <c r="AU6" s="219">
        <f t="shared" si="0"/>
        <v>234.64405932886902</v>
      </c>
      <c r="AV6" s="219">
        <f t="shared" si="0"/>
        <v>240.51016081209073</v>
      </c>
      <c r="AW6" s="219">
        <f t="shared" si="0"/>
        <v>246.52291483239298</v>
      </c>
      <c r="AX6" s="219">
        <f t="shared" si="0"/>
        <v>252.68598770320278</v>
      </c>
      <c r="AY6" s="219">
        <f t="shared" si="0"/>
        <v>259.00313739578286</v>
      </c>
      <c r="AZ6" s="219">
        <f t="shared" si="0"/>
        <v>265.47821583067741</v>
      </c>
      <c r="BA6" s="219">
        <f t="shared" si="0"/>
        <v>272.11517122644432</v>
      </c>
      <c r="BB6" s="219">
        <f t="shared" si="0"/>
        <v>278.91805050710542</v>
      </c>
      <c r="BC6" s="219">
        <f t="shared" si="0"/>
        <v>285.89100176978303</v>
      </c>
      <c r="BD6" s="219">
        <f t="shared" si="0"/>
        <v>293.0382768140276</v>
      </c>
      <c r="BE6" s="219">
        <f t="shared" si="0"/>
        <v>300.36423373437827</v>
      </c>
      <c r="BF6" s="219">
        <f t="shared" si="0"/>
        <v>307.87333957773768</v>
      </c>
      <c r="BG6" s="219">
        <f t="shared" si="0"/>
        <v>315.57017306718109</v>
      </c>
      <c r="BH6" s="219">
        <f t="shared" si="0"/>
        <v>323.45942739386061</v>
      </c>
      <c r="BK6" s="907">
        <v>1.0249999999999999</v>
      </c>
    </row>
    <row r="7" spans="2:63" s="218" customFormat="1">
      <c r="C7" s="216" t="s">
        <v>490</v>
      </c>
      <c r="D7" s="216" t="s">
        <v>496</v>
      </c>
      <c r="E7" s="217">
        <v>0.66847000000000001</v>
      </c>
      <c r="F7" s="217">
        <v>0.66847000000000001</v>
      </c>
      <c r="G7" s="217">
        <v>0.66847000000000001</v>
      </c>
      <c r="H7" s="217">
        <v>0.66847000000000001</v>
      </c>
      <c r="I7" s="217">
        <v>0.66847000000000001</v>
      </c>
      <c r="J7" s="217">
        <v>0.66847000000000001</v>
      </c>
      <c r="K7" s="218">
        <v>0.66847000000000001</v>
      </c>
      <c r="L7" s="218">
        <v>0.66847000000000001</v>
      </c>
      <c r="M7" s="218">
        <v>0.66847000000000001</v>
      </c>
      <c r="N7" s="218">
        <v>0.66847000000000001</v>
      </c>
      <c r="O7" s="218">
        <v>0.66847000000000001</v>
      </c>
      <c r="P7" s="218">
        <v>0.66847000000000001</v>
      </c>
      <c r="Q7" s="218">
        <v>0.66847000000000001</v>
      </c>
      <c r="R7" s="218">
        <v>0.66847000000000001</v>
      </c>
      <c r="S7" s="218">
        <v>0.66847000000000001</v>
      </c>
      <c r="T7" s="218">
        <v>0.66847000000000001</v>
      </c>
      <c r="U7" s="218">
        <v>0.66847000000000001</v>
      </c>
      <c r="V7" s="218">
        <v>0.66847000000000001</v>
      </c>
      <c r="W7" s="218">
        <v>0.66847000000000001</v>
      </c>
      <c r="X7" s="218">
        <v>0.66847000000000001</v>
      </c>
      <c r="Y7" s="218">
        <v>0.66847000000000001</v>
      </c>
      <c r="Z7" s="218">
        <v>0.66847000000000001</v>
      </c>
      <c r="AA7" s="218">
        <v>0.66847000000000001</v>
      </c>
      <c r="AB7" s="218">
        <v>0.66847000000000001</v>
      </c>
      <c r="AC7" s="218">
        <v>0.66847000000000001</v>
      </c>
      <c r="AD7" s="218">
        <v>0.66847000000000001</v>
      </c>
      <c r="AE7" s="218">
        <v>0.66847000000000001</v>
      </c>
      <c r="AF7" s="218">
        <v>0.66847000000000001</v>
      </c>
      <c r="AG7" s="218">
        <v>0.66847000000000001</v>
      </c>
      <c r="AH7" s="218">
        <v>0.66847000000000001</v>
      </c>
      <c r="AI7" s="218">
        <v>0.66847000000000001</v>
      </c>
      <c r="AJ7" s="218">
        <v>0.66847000000000001</v>
      </c>
      <c r="AK7" s="218">
        <v>0.66847000000000001</v>
      </c>
      <c r="AL7" s="218">
        <v>0.66847000000000001</v>
      </c>
      <c r="AM7" s="218">
        <v>0.66847000000000001</v>
      </c>
      <c r="AN7" s="218">
        <v>0.66847000000000001</v>
      </c>
      <c r="AO7" s="218">
        <v>0.66847000000000001</v>
      </c>
      <c r="AP7" s="218">
        <v>0.66847000000000001</v>
      </c>
      <c r="AQ7" s="218">
        <v>0.66847000000000001</v>
      </c>
      <c r="AR7" s="218">
        <v>0.66847000000000001</v>
      </c>
      <c r="AS7" s="218">
        <v>0.66847000000000001</v>
      </c>
      <c r="AT7" s="218">
        <v>0.66847000000000001</v>
      </c>
      <c r="AU7" s="218">
        <v>0.66847000000000001</v>
      </c>
      <c r="AV7" s="218">
        <v>0.66847000000000001</v>
      </c>
      <c r="AW7" s="218">
        <v>0.66847000000000001</v>
      </c>
      <c r="AX7" s="218">
        <v>0.66847000000000001</v>
      </c>
      <c r="AY7" s="218">
        <v>0.66847000000000001</v>
      </c>
      <c r="AZ7" s="218">
        <v>0.66847000000000001</v>
      </c>
      <c r="BA7" s="218">
        <v>0.66847000000000001</v>
      </c>
      <c r="BB7" s="218">
        <v>0.66847000000000001</v>
      </c>
      <c r="BC7" s="218">
        <v>0.66847000000000001</v>
      </c>
      <c r="BD7" s="218">
        <v>0.66847000000000001</v>
      </c>
      <c r="BE7" s="218">
        <v>0.66847000000000001</v>
      </c>
      <c r="BF7" s="218">
        <v>0.66847000000000001</v>
      </c>
      <c r="BG7" s="218">
        <v>0.66847000000000001</v>
      </c>
      <c r="BH7" s="218">
        <v>0.66847000000000001</v>
      </c>
    </row>
    <row r="8" spans="2:63" s="218" customFormat="1">
      <c r="C8" s="218" t="s">
        <v>497</v>
      </c>
      <c r="D8" s="216" t="s">
        <v>498</v>
      </c>
      <c r="E8" s="217">
        <v>0.1045</v>
      </c>
      <c r="F8" s="217">
        <v>0.1045</v>
      </c>
      <c r="G8" s="217">
        <v>0.1045</v>
      </c>
      <c r="H8" s="217">
        <v>0.1045</v>
      </c>
      <c r="I8" s="217">
        <v>0.1045</v>
      </c>
      <c r="J8" s="217">
        <v>0.1045</v>
      </c>
      <c r="K8" s="218">
        <v>0.1045</v>
      </c>
      <c r="L8" s="218">
        <v>0.1045</v>
      </c>
      <c r="M8" s="218">
        <v>0.1045</v>
      </c>
      <c r="N8" s="218">
        <v>0.1045</v>
      </c>
      <c r="O8" s="218">
        <v>0.1045</v>
      </c>
      <c r="P8" s="218">
        <v>0.1045</v>
      </c>
      <c r="Q8" s="218">
        <v>0.1045</v>
      </c>
      <c r="R8" s="218">
        <v>0.1045</v>
      </c>
      <c r="S8" s="218">
        <v>0.1045</v>
      </c>
      <c r="T8" s="218">
        <v>0.1045</v>
      </c>
      <c r="U8" s="218">
        <v>0.1045</v>
      </c>
      <c r="V8" s="218">
        <v>0.1045</v>
      </c>
      <c r="W8" s="218">
        <v>0.1045</v>
      </c>
      <c r="X8" s="218">
        <v>0.1045</v>
      </c>
      <c r="Y8" s="218">
        <v>0.1045</v>
      </c>
      <c r="Z8" s="218">
        <v>0.1045</v>
      </c>
      <c r="AA8" s="218">
        <v>0.1045</v>
      </c>
      <c r="AB8" s="218">
        <v>0.1045</v>
      </c>
      <c r="AC8" s="218">
        <v>0.1045</v>
      </c>
      <c r="AD8" s="218">
        <v>0.1045</v>
      </c>
      <c r="AE8" s="218">
        <v>0.1045</v>
      </c>
      <c r="AF8" s="218">
        <v>0.1045</v>
      </c>
      <c r="AG8" s="218">
        <v>0.1045</v>
      </c>
      <c r="AH8" s="218">
        <v>0.1045</v>
      </c>
      <c r="AI8" s="218">
        <v>0.1045</v>
      </c>
      <c r="AJ8" s="218">
        <v>0.1045</v>
      </c>
      <c r="AK8" s="218">
        <v>0.1045</v>
      </c>
      <c r="AL8" s="218">
        <v>0.1045</v>
      </c>
      <c r="AM8" s="218">
        <v>0.1045</v>
      </c>
      <c r="AN8" s="218">
        <v>0.1045</v>
      </c>
      <c r="AO8" s="218">
        <v>0.1045</v>
      </c>
      <c r="AP8" s="218">
        <v>0.1045</v>
      </c>
      <c r="AQ8" s="218">
        <v>0.1045</v>
      </c>
      <c r="AR8" s="218">
        <v>0.1045</v>
      </c>
      <c r="AS8" s="218">
        <v>0.1045</v>
      </c>
      <c r="AT8" s="218">
        <v>0.1045</v>
      </c>
      <c r="AU8" s="218">
        <v>0.1045</v>
      </c>
      <c r="AV8" s="218">
        <v>0.1045</v>
      </c>
      <c r="AW8" s="218">
        <v>0.1045</v>
      </c>
      <c r="AX8" s="218">
        <v>0.1045</v>
      </c>
      <c r="AY8" s="218">
        <v>0.1045</v>
      </c>
      <c r="AZ8" s="218">
        <v>0.1045</v>
      </c>
      <c r="BA8" s="218">
        <v>0.1045</v>
      </c>
      <c r="BB8" s="218">
        <v>0.1045</v>
      </c>
      <c r="BC8" s="218">
        <v>0.1045</v>
      </c>
      <c r="BD8" s="218">
        <v>0.1045</v>
      </c>
      <c r="BE8" s="218">
        <v>0.1045</v>
      </c>
      <c r="BF8" s="218">
        <v>0.1045</v>
      </c>
      <c r="BG8" s="218">
        <v>0.1045</v>
      </c>
      <c r="BH8" s="218">
        <v>0.1045</v>
      </c>
    </row>
    <row r="9" spans="2:63" s="219" customFormat="1">
      <c r="C9" s="219" t="s">
        <v>497</v>
      </c>
      <c r="D9" s="220" t="s">
        <v>495</v>
      </c>
      <c r="E9" s="217">
        <v>4.66</v>
      </c>
      <c r="F9" s="217">
        <v>4.66</v>
      </c>
      <c r="G9" s="217">
        <v>4.66</v>
      </c>
      <c r="H9" s="217">
        <v>4.66</v>
      </c>
      <c r="I9" s="217">
        <v>4.66</v>
      </c>
      <c r="J9" s="217">
        <v>4.66</v>
      </c>
      <c r="K9" s="218">
        <v>4.66</v>
      </c>
      <c r="L9" s="218">
        <v>4.66</v>
      </c>
      <c r="M9" s="218">
        <v>4.66</v>
      </c>
      <c r="N9" s="218">
        <v>4.66</v>
      </c>
      <c r="O9" s="218">
        <v>4.66</v>
      </c>
      <c r="P9" s="218">
        <v>4.66</v>
      </c>
      <c r="Q9" s="218">
        <v>4.66</v>
      </c>
      <c r="R9" s="218">
        <v>4.66</v>
      </c>
      <c r="S9" s="218">
        <v>4.66</v>
      </c>
      <c r="T9" s="218">
        <v>4.66</v>
      </c>
      <c r="U9" s="218">
        <v>4.66</v>
      </c>
      <c r="V9" s="218">
        <v>4.66</v>
      </c>
      <c r="W9" s="218">
        <v>4.66</v>
      </c>
      <c r="X9" s="218">
        <v>4.66</v>
      </c>
      <c r="Y9" s="218">
        <v>4.66</v>
      </c>
      <c r="Z9" s="218">
        <v>4.66</v>
      </c>
      <c r="AA9" s="218">
        <v>4.66</v>
      </c>
      <c r="AB9" s="218">
        <v>4.66</v>
      </c>
      <c r="AC9" s="218">
        <v>4.66</v>
      </c>
      <c r="AD9" s="218">
        <v>4.66</v>
      </c>
      <c r="AE9" s="218">
        <v>4.66</v>
      </c>
      <c r="AF9" s="218">
        <v>4.66</v>
      </c>
      <c r="AG9" s="218">
        <v>4.66</v>
      </c>
      <c r="AH9" s="218">
        <v>4.66</v>
      </c>
      <c r="AI9" s="218">
        <v>4.66</v>
      </c>
      <c r="AJ9" s="218">
        <v>4.66</v>
      </c>
      <c r="AK9" s="218">
        <v>4.66</v>
      </c>
      <c r="AL9" s="218">
        <v>4.66</v>
      </c>
      <c r="AM9" s="218">
        <v>4.66</v>
      </c>
      <c r="AN9" s="218">
        <v>4.66</v>
      </c>
      <c r="AO9" s="218">
        <v>4.66</v>
      </c>
      <c r="AP9" s="218">
        <v>4.66</v>
      </c>
      <c r="AQ9" s="218">
        <v>4.66</v>
      </c>
      <c r="AR9" s="218">
        <v>4.66</v>
      </c>
      <c r="AS9" s="218">
        <v>4.66</v>
      </c>
      <c r="AT9" s="218">
        <v>4.66</v>
      </c>
      <c r="AU9" s="218">
        <v>4.66</v>
      </c>
      <c r="AV9" s="218">
        <v>4.66</v>
      </c>
      <c r="AW9" s="218">
        <v>4.66</v>
      </c>
      <c r="AX9" s="218">
        <v>4.66</v>
      </c>
      <c r="AY9" s="218">
        <v>4.66</v>
      </c>
      <c r="AZ9" s="218">
        <v>4.66</v>
      </c>
      <c r="BA9" s="218">
        <v>4.66</v>
      </c>
      <c r="BB9" s="218">
        <v>4.66</v>
      </c>
      <c r="BC9" s="218">
        <v>4.66</v>
      </c>
      <c r="BD9" s="218">
        <v>4.66</v>
      </c>
      <c r="BE9" s="218">
        <v>4.66</v>
      </c>
      <c r="BF9" s="218">
        <v>4.66</v>
      </c>
      <c r="BG9" s="218">
        <v>4.66</v>
      </c>
      <c r="BH9" s="218">
        <v>4.66</v>
      </c>
    </row>
    <row r="10" spans="2:63" s="218" customFormat="1">
      <c r="C10" s="218" t="s">
        <v>497</v>
      </c>
      <c r="D10" s="216" t="s">
        <v>496</v>
      </c>
      <c r="E10" s="217">
        <v>1</v>
      </c>
      <c r="F10" s="217">
        <v>1</v>
      </c>
      <c r="G10" s="217">
        <v>1</v>
      </c>
      <c r="H10" s="217">
        <v>1</v>
      </c>
      <c r="I10" s="217">
        <v>1</v>
      </c>
      <c r="J10" s="217">
        <v>1</v>
      </c>
      <c r="K10" s="218">
        <v>1</v>
      </c>
      <c r="L10" s="218">
        <v>1</v>
      </c>
      <c r="M10" s="218">
        <v>1</v>
      </c>
      <c r="N10" s="218">
        <v>1</v>
      </c>
      <c r="O10" s="218">
        <v>1</v>
      </c>
      <c r="P10" s="218">
        <v>1</v>
      </c>
      <c r="Q10" s="218">
        <v>1</v>
      </c>
      <c r="R10" s="218">
        <v>1</v>
      </c>
      <c r="S10" s="218">
        <v>1</v>
      </c>
      <c r="T10" s="218">
        <v>1</v>
      </c>
      <c r="U10" s="218">
        <v>1</v>
      </c>
      <c r="V10" s="218">
        <v>1</v>
      </c>
      <c r="W10" s="218">
        <v>1</v>
      </c>
      <c r="X10" s="218">
        <v>1</v>
      </c>
      <c r="Y10" s="218">
        <v>1</v>
      </c>
      <c r="Z10" s="218">
        <v>1</v>
      </c>
      <c r="AA10" s="218">
        <v>1</v>
      </c>
      <c r="AB10" s="218">
        <v>1</v>
      </c>
      <c r="AC10" s="218">
        <v>1</v>
      </c>
      <c r="AD10" s="218">
        <v>1</v>
      </c>
      <c r="AE10" s="218">
        <v>1</v>
      </c>
      <c r="AF10" s="218">
        <v>1</v>
      </c>
      <c r="AG10" s="218">
        <v>1</v>
      </c>
      <c r="AH10" s="218">
        <v>1</v>
      </c>
      <c r="AI10" s="218">
        <v>1</v>
      </c>
      <c r="AJ10" s="218">
        <v>1</v>
      </c>
      <c r="AK10" s="218">
        <v>1</v>
      </c>
      <c r="AL10" s="218">
        <v>1</v>
      </c>
      <c r="AM10" s="218">
        <v>1</v>
      </c>
      <c r="AN10" s="218">
        <v>1</v>
      </c>
      <c r="AO10" s="218">
        <v>1</v>
      </c>
      <c r="AP10" s="218">
        <v>1</v>
      </c>
      <c r="AQ10" s="218">
        <v>1</v>
      </c>
      <c r="AR10" s="218">
        <v>1</v>
      </c>
      <c r="AS10" s="218">
        <v>1</v>
      </c>
      <c r="AT10" s="218">
        <v>1</v>
      </c>
      <c r="AU10" s="218">
        <v>1</v>
      </c>
      <c r="AV10" s="218">
        <v>1</v>
      </c>
      <c r="AW10" s="218">
        <v>1</v>
      </c>
      <c r="AX10" s="218">
        <v>1</v>
      </c>
      <c r="AY10" s="218">
        <v>1</v>
      </c>
      <c r="AZ10" s="218">
        <v>1</v>
      </c>
      <c r="BA10" s="218">
        <v>1</v>
      </c>
      <c r="BB10" s="218">
        <v>1</v>
      </c>
      <c r="BC10" s="218">
        <v>1</v>
      </c>
      <c r="BD10" s="218">
        <v>1</v>
      </c>
      <c r="BE10" s="218">
        <v>1</v>
      </c>
      <c r="BF10" s="218">
        <v>1</v>
      </c>
      <c r="BG10" s="218">
        <v>1</v>
      </c>
      <c r="BH10" s="218">
        <v>1</v>
      </c>
    </row>
    <row r="11" spans="2:63" s="218" customFormat="1">
      <c r="C11" s="242" t="s">
        <v>499</v>
      </c>
      <c r="D11" s="242"/>
      <c r="E11" s="243">
        <v>1</v>
      </c>
      <c r="F11" s="243">
        <v>1</v>
      </c>
      <c r="G11" s="243">
        <v>1</v>
      </c>
      <c r="H11" s="243">
        <v>1</v>
      </c>
      <c r="I11" s="243">
        <v>1</v>
      </c>
      <c r="J11" s="243">
        <v>1</v>
      </c>
      <c r="K11" s="242">
        <v>1</v>
      </c>
      <c r="L11" s="242">
        <v>1</v>
      </c>
      <c r="M11" s="242">
        <v>1</v>
      </c>
      <c r="N11" s="242">
        <v>1</v>
      </c>
      <c r="O11" s="242">
        <v>1</v>
      </c>
      <c r="P11" s="242">
        <v>1</v>
      </c>
      <c r="Q11" s="242">
        <v>1</v>
      </c>
      <c r="R11" s="242">
        <v>1</v>
      </c>
      <c r="S11" s="242">
        <v>1</v>
      </c>
      <c r="T11" s="242">
        <v>1</v>
      </c>
      <c r="U11" s="242">
        <v>1</v>
      </c>
      <c r="V11" s="242">
        <v>1</v>
      </c>
      <c r="W11" s="242">
        <v>1</v>
      </c>
      <c r="X11" s="242">
        <v>1</v>
      </c>
      <c r="Y11" s="242">
        <v>1</v>
      </c>
      <c r="Z11" s="242">
        <v>1</v>
      </c>
      <c r="AA11" s="242">
        <v>1</v>
      </c>
      <c r="AB11" s="242">
        <v>1</v>
      </c>
      <c r="AC11" s="242">
        <v>1</v>
      </c>
      <c r="AD11" s="242">
        <v>1</v>
      </c>
      <c r="AE11" s="242">
        <v>1</v>
      </c>
      <c r="AF11" s="242">
        <v>1</v>
      </c>
      <c r="AG11" s="242">
        <v>1</v>
      </c>
      <c r="AH11" s="242">
        <v>1</v>
      </c>
      <c r="AI11" s="242">
        <v>1</v>
      </c>
      <c r="AJ11" s="242">
        <v>1</v>
      </c>
      <c r="AK11" s="242">
        <v>1</v>
      </c>
      <c r="AL11" s="242">
        <v>1</v>
      </c>
      <c r="AM11" s="242">
        <v>1</v>
      </c>
      <c r="AN11" s="242">
        <v>1</v>
      </c>
      <c r="AO11" s="242">
        <v>1</v>
      </c>
      <c r="AP11" s="242">
        <v>1</v>
      </c>
      <c r="AQ11" s="242">
        <v>1</v>
      </c>
      <c r="AR11" s="242">
        <v>1</v>
      </c>
      <c r="AS11" s="242">
        <v>1</v>
      </c>
      <c r="AT11" s="242">
        <v>1</v>
      </c>
      <c r="AU11" s="242">
        <v>1</v>
      </c>
      <c r="AV11" s="242">
        <v>1</v>
      </c>
      <c r="AW11" s="242">
        <v>1</v>
      </c>
      <c r="AX11" s="242">
        <v>1</v>
      </c>
      <c r="AY11" s="242">
        <v>1</v>
      </c>
      <c r="AZ11" s="242">
        <v>1</v>
      </c>
      <c r="BA11" s="242">
        <v>1</v>
      </c>
      <c r="BB11" s="242">
        <v>1</v>
      </c>
      <c r="BC11" s="242">
        <v>1</v>
      </c>
      <c r="BD11" s="242">
        <v>1</v>
      </c>
      <c r="BE11" s="242">
        <v>1</v>
      </c>
      <c r="BF11" s="242">
        <v>1</v>
      </c>
      <c r="BG11" s="242">
        <v>1</v>
      </c>
      <c r="BH11" s="242">
        <v>1</v>
      </c>
    </row>
    <row r="12" spans="2:63" s="218" customFormat="1">
      <c r="E12" s="217"/>
      <c r="F12" s="217"/>
      <c r="G12" s="217"/>
      <c r="H12" s="217"/>
      <c r="I12" s="217"/>
      <c r="J12" s="217"/>
    </row>
    <row r="13" spans="2:63" s="218" customFormat="1">
      <c r="B13" s="216" t="s">
        <v>500</v>
      </c>
      <c r="C13" s="216" t="s">
        <v>490</v>
      </c>
      <c r="D13" s="216" t="s">
        <v>491</v>
      </c>
      <c r="E13" s="217">
        <f>NPV('TRC Tool'!$D$12,$E2:E2)</f>
        <v>7.7778557382965977E-2</v>
      </c>
      <c r="F13" s="217">
        <f>NPV('TRC Tool'!$D$12,$E2:F2)</f>
        <v>0.15135534025396732</v>
      </c>
      <c r="G13" s="217">
        <f>NPV('TRC Tool'!$D$12,$E2:G2)</f>
        <v>0.22095988603771988</v>
      </c>
      <c r="H13" s="217">
        <f>NPV('TRC Tool'!$D$12,$E2:H2)</f>
        <v>0.28680900557455608</v>
      </c>
      <c r="I13" s="217">
        <f>NPV('TRC Tool'!$D$12,$E2:I2)</f>
        <v>0.34910750234825338</v>
      </c>
      <c r="J13" s="217">
        <f>NPV('TRC Tool'!$D$12,$E2:J2)</f>
        <v>0.4080488500930754</v>
      </c>
      <c r="K13" s="396">
        <f>NPV('TRC Tool'!$D$12,$K2:K2)</f>
        <v>8.9383837885797734E-2</v>
      </c>
      <c r="L13" s="396">
        <f>NPV('TRC Tool'!$D$12,$K2:L2)</f>
        <v>0.17395656503060433</v>
      </c>
      <c r="M13" s="396">
        <f>NPV('TRC Tool'!$D$12,$K2:M2)</f>
        <v>0.25397971210909753</v>
      </c>
      <c r="N13" s="396">
        <f>NPV('TRC Tool'!$D$12,$K2:N2)</f>
        <v>0.32970040340329104</v>
      </c>
      <c r="O13" s="396">
        <f>NPV('TRC Tool'!$D$12,$K2:O2)</f>
        <v>0.40135216422883829</v>
      </c>
      <c r="P13" s="396">
        <f>NPV('TRC Tool'!$D$12,$K2:P2)</f>
        <v>0.46915568210968006</v>
      </c>
      <c r="Q13" s="396">
        <f>NPV('TRC Tool'!$D$12,$K2:Q2)</f>
        <v>0.53331952442118091</v>
      </c>
      <c r="R13" s="396">
        <f>NPV('TRC Tool'!$D$12,$K2:R2)</f>
        <v>0.59404081505701856</v>
      </c>
      <c r="S13" s="396">
        <f>NPV('TRC Tool'!$D$12,$K2:S2)</f>
        <v>0.65150587252054049</v>
      </c>
      <c r="T13" s="396">
        <f>NPV('TRC Tool'!$D$12,$K2:T2)</f>
        <v>0.70589081169640167</v>
      </c>
      <c r="U13" s="396">
        <f>NPV('TRC Tool'!$D$12,$K2:U2)</f>
        <v>0.75736211142243814</v>
      </c>
      <c r="V13" s="396">
        <f>NPV('TRC Tool'!$D$12,$K2:V2)</f>
        <v>0.80607714985431178</v>
      </c>
      <c r="W13" s="396">
        <f>NPV('TRC Tool'!$D$12,$K2:W2)</f>
        <v>0.85218470949596514</v>
      </c>
      <c r="X13" s="396">
        <f>NPV('TRC Tool'!$D$12,$K2:X2)</f>
        <v>0.89582545365681143</v>
      </c>
      <c r="Y13" s="396">
        <f>NPV('TRC Tool'!$D$12,$K2:Y2)</f>
        <v>0.93713237599141097</v>
      </c>
      <c r="Z13" s="396">
        <f>NPV('TRC Tool'!$D$12,$K2:Z2)</f>
        <v>0.97623122467869272</v>
      </c>
      <c r="AA13" s="396">
        <f>NPV('TRC Tool'!$D$12,$K2:AA2)</f>
        <v>1.0132409027051521</v>
      </c>
      <c r="AB13" s="396">
        <f>NPV('TRC Tool'!$D$12,$K2:AB2)</f>
        <v>1.0482738456295213</v>
      </c>
      <c r="AC13" s="396">
        <f>NPV('TRC Tool'!$D$12,$K2:AC2)</f>
        <v>1.0814211303411909</v>
      </c>
      <c r="AD13" s="396">
        <f>NPV('TRC Tool'!$D$12,$K2:AD2)</f>
        <v>1.1127842529349308</v>
      </c>
      <c r="AE13" s="396">
        <f>NPV('TRC Tool'!$D$12,$K2:AE2)</f>
        <v>1.142459246449065</v>
      </c>
      <c r="AF13" s="396">
        <f>NPV('TRC Tool'!$D$12,$K2:AF2)</f>
        <v>1.1705369749160544</v>
      </c>
      <c r="AG13" s="396">
        <f>NPV('TRC Tool'!$D$12,$K2:AG2)</f>
        <v>1.1971034115857191</v>
      </c>
      <c r="AH13" s="396">
        <f>NPV('TRC Tool'!$D$12,$K2:AH2)</f>
        <v>1.2222399021730217</v>
      </c>
      <c r="AI13" s="396">
        <f>NPV('TRC Tool'!$D$12,$K2:AI2)</f>
        <v>1.2460234139364579</v>
      </c>
      <c r="AJ13" s="396">
        <f>NPV('TRC Tool'!$D$12,$K2:AJ2)</f>
        <v>1.2685267713497335</v>
      </c>
      <c r="AK13" s="396">
        <f>NPV('TRC Tool'!$D$12,$K2:AK2)</f>
        <v>1.2898188790883454</v>
      </c>
      <c r="AL13" s="396">
        <f>NPV('TRC Tool'!$D$12,$K2:AL2)</f>
        <v>1.3099649330138454</v>
      </c>
      <c r="AM13" s="396">
        <f>NPV('TRC Tool'!$D$12,$K2:AM2)</f>
        <v>1.3290266198018168</v>
      </c>
      <c r="AN13" s="396">
        <f>NPV('TRC Tool'!$D$12,$K2:AN2)</f>
        <v>1.3470623058248157</v>
      </c>
      <c r="AO13" s="396">
        <f>NPV('TRC Tool'!$D$12,$K2:AO2)</f>
        <v>1.3641272158686348</v>
      </c>
      <c r="AP13" s="396">
        <f>NPV('TRC Tool'!$D$12,$K2:AP2)</f>
        <v>1.3802736022291149</v>
      </c>
      <c r="AQ13" s="396">
        <f>NPV('TRC Tool'!$D$12,$K2:AQ2)</f>
        <v>1.3955509047072676</v>
      </c>
      <c r="AR13" s="396">
        <f>NPV('TRC Tool'!$D$12,$K2:AR2)</f>
        <v>1.410005901992619</v>
      </c>
      <c r="AS13" s="396">
        <f>NPV('TRC Tool'!$D$12,$K2:AS2)</f>
        <v>1.4236828548982985</v>
      </c>
      <c r="AT13" s="396">
        <f>NPV('TRC Tool'!$D$12,$K2:AT2)</f>
        <v>1.4366236418864591</v>
      </c>
      <c r="AU13" s="396">
        <f>NPV('TRC Tool'!$D$12,$K2:AU2)</f>
        <v>1.4488678872990035</v>
      </c>
      <c r="AV13" s="396">
        <f>NPV('TRC Tool'!$D$12,$K2:AV2)</f>
        <v>1.4604530826862525</v>
      </c>
      <c r="AW13" s="396">
        <f>NPV('TRC Tool'!$D$12,$K2:AW2)</f>
        <v>1.4714147016050656</v>
      </c>
      <c r="AX13" s="396">
        <f>NPV('TRC Tool'!$D$12,$K2:AX2)</f>
        <v>1.4817863082379179</v>
      </c>
      <c r="AY13" s="396">
        <f>NPV('TRC Tool'!$D$12,$K2:AY2)</f>
        <v>1.4915996601655246</v>
      </c>
      <c r="AZ13" s="396">
        <f>NPV('TRC Tool'!$D$12,$K2:AZ2)</f>
        <v>1.5008848056076998</v>
      </c>
      <c r="BA13" s="396">
        <f>NPV('TRC Tool'!$D$12,$K2:BA2)</f>
        <v>1.5096701754301978</v>
      </c>
      <c r="BB13" s="396">
        <f>NPV('TRC Tool'!$D$12,$K2:BB2)</f>
        <v>1.5179826701992591</v>
      </c>
      <c r="BC13" s="396">
        <f>NPV('TRC Tool'!$D$12,$K2:BC2)</f>
        <v>1.5258477425504227</v>
      </c>
      <c r="BD13" s="396">
        <f>NPV('TRC Tool'!$D$12,$K2:BD2)</f>
        <v>1.53328947512381</v>
      </c>
      <c r="BE13" s="396">
        <f>NPV('TRC Tool'!$D$12,$K2:BE2)</f>
        <v>1.540330654304523</v>
      </c>
      <c r="BF13" s="396">
        <f>NPV('TRC Tool'!$D$12,$K2:BF2)</f>
        <v>1.5469928399939423</v>
      </c>
      <c r="BG13" s="396">
        <f>NPV('TRC Tool'!$D$12,$K2:BG2)</f>
        <v>1.5532964316255655</v>
      </c>
      <c r="BH13" s="396">
        <f>NPV('TRC Tool'!$D$12,$K2:BH2)</f>
        <v>1.559260730627525</v>
      </c>
    </row>
    <row r="14" spans="2:63" s="218" customFormat="1">
      <c r="C14" s="216" t="s">
        <v>490</v>
      </c>
      <c r="D14" s="216" t="s">
        <v>492</v>
      </c>
      <c r="E14" s="217">
        <f>NPV('TRC Tool'!$D$12,$E3:E3)</f>
        <v>5.0522762542269825E-2</v>
      </c>
      <c r="F14" s="217">
        <f>NPV('TRC Tool'!$D$12,$E3:F3)</f>
        <v>9.8274818373417616E-2</v>
      </c>
      <c r="G14" s="217">
        <f>NPV('TRC Tool'!$D$12,$E3:G3)</f>
        <v>0.14341056658289594</v>
      </c>
      <c r="H14" s="217">
        <f>NPV('TRC Tool'!$D$12,$E3:H3)</f>
        <v>0.18607562482038748</v>
      </c>
      <c r="I14" s="217">
        <f>NPV('TRC Tool'!$D$12,$E3:I3)</f>
        <v>0.22640734138348362</v>
      </c>
      <c r="J14" s="217">
        <f>NPV('TRC Tool'!$D$12,$E3:J3)</f>
        <v>0.26453527656048703</v>
      </c>
      <c r="K14" s="396">
        <f>NPV('TRC Tool'!$D$12,$K3:K3)</f>
        <v>5.777547200088156E-2</v>
      </c>
      <c r="L14" s="396">
        <f>NPV('TRC Tool'!$D$12,$K3:L3)</f>
        <v>0.11239943317042556</v>
      </c>
      <c r="M14" s="396">
        <f>NPV('TRC Tool'!$D$12,$K3:M3)</f>
        <v>0.16404627675044939</v>
      </c>
      <c r="N14" s="396">
        <f>NPV('TRC Tool'!$D$12,$K3:N3)</f>
        <v>0.21288056474834871</v>
      </c>
      <c r="O14" s="396">
        <f>NPV('TRC Tool'!$D$12,$K3:O3)</f>
        <v>0.25905759514433263</v>
      </c>
      <c r="P14" s="396">
        <f>NPV('TRC Tool'!$D$12,$K3:P3)</f>
        <v>0.30272393545972576</v>
      </c>
      <c r="Q14" s="396">
        <f>NPV('TRC Tool'!$D$12,$K3:Q3)</f>
        <v>0.34401792474424847</v>
      </c>
      <c r="R14" s="396">
        <f>NPV('TRC Tool'!$D$12,$K3:R3)</f>
        <v>0.38307014591008015</v>
      </c>
      <c r="S14" s="396">
        <f>NPV('TRC Tool'!$D$12,$K3:S3)</f>
        <v>0.42000387021890045</v>
      </c>
      <c r="T14" s="396">
        <f>NPV('TRC Tool'!$D$12,$K3:T3)</f>
        <v>0.45493547561442421</v>
      </c>
      <c r="U14" s="396">
        <f>NPV('TRC Tool'!$D$12,$K3:U3)</f>
        <v>0.48797484048665585</v>
      </c>
      <c r="V14" s="396">
        <f>NPV('TRC Tool'!$D$12,$K3:V3)</f>
        <v>0.51922571435470077</v>
      </c>
      <c r="W14" s="396">
        <f>NPV('TRC Tool'!$D$12,$K3:W3)</f>
        <v>0.54878606686201858</v>
      </c>
      <c r="X14" s="396">
        <f>NPV('TRC Tool'!$D$12,$K3:X3)</f>
        <v>0.5767484163910529</v>
      </c>
      <c r="Y14" s="396">
        <f>NPV('TRC Tool'!$D$12,$K3:Y3)</f>
        <v>0.60320013952283569</v>
      </c>
      <c r="Z14" s="396">
        <f>NPV('TRC Tool'!$D$12,$K3:Z3)</f>
        <v>0.62822376249105005</v>
      </c>
      <c r="AA14" s="396">
        <f>NPV('TRC Tool'!$D$12,$K3:AA3)</f>
        <v>0.65189723570881641</v>
      </c>
      <c r="AB14" s="396">
        <f>NPV('TRC Tool'!$D$12,$K3:AB3)</f>
        <v>0.67429419237980204</v>
      </c>
      <c r="AC14" s="396">
        <f>NPV('TRC Tool'!$D$12,$K3:AC3)</f>
        <v>0.69546944978822622</v>
      </c>
      <c r="AD14" s="396">
        <f>NPV('TRC Tool'!$D$12,$K3:AD3)</f>
        <v>0.71548964864381015</v>
      </c>
      <c r="AE14" s="396">
        <f>NPV('TRC Tool'!$D$12,$K3:AE3)</f>
        <v>0.73441779456838652</v>
      </c>
      <c r="AF14" s="396">
        <f>NPV('TRC Tool'!$D$12,$K3:AF3)</f>
        <v>0.75231345638106273</v>
      </c>
      <c r="AG14" s="396">
        <f>NPV('TRC Tool'!$D$12,$K3:AG3)</f>
        <v>0.76923295356741217</v>
      </c>
      <c r="AH14" s="396">
        <f>NPV('TRC Tool'!$D$12,$K3:AH3)</f>
        <v>0.78522953352267844</v>
      </c>
      <c r="AI14" s="396">
        <f>NPV('TRC Tool'!$D$12,$K3:AI3)</f>
        <v>0.80035353912679785</v>
      </c>
      <c r="AJ14" s="396">
        <f>NPV('TRC Tool'!$D$12,$K3:AJ3)</f>
        <v>0.81465256717861145</v>
      </c>
      <c r="AK14" s="396">
        <f>NPV('TRC Tool'!$D$12,$K3:AK3)</f>
        <v>0.8281716181878801</v>
      </c>
      <c r="AL14" s="396">
        <f>NPV('TRC Tool'!$D$12,$K3:AL3)</f>
        <v>0.84095323799650945</v>
      </c>
      <c r="AM14" s="396">
        <f>NPV('TRC Tool'!$D$12,$K3:AM3)</f>
        <v>0.85303765167468393</v>
      </c>
      <c r="AN14" s="396">
        <f>NPV('TRC Tool'!$D$12,$K3:AN3)</f>
        <v>0.86446289011329402</v>
      </c>
      <c r="AO14" s="396">
        <f>NPV('TRC Tool'!$D$12,$K3:AO3)</f>
        <v>0.87526490971105508</v>
      </c>
      <c r="AP14" s="396">
        <f>NPV('TRC Tool'!$D$12,$K3:AP3)</f>
        <v>0.8854777055329871</v>
      </c>
      <c r="AQ14" s="396">
        <f>NPV('TRC Tool'!$D$12,$K3:AQ3)</f>
        <v>0.89513341829637538</v>
      </c>
      <c r="AR14" s="396">
        <f>NPV('TRC Tool'!$D$12,$K3:AR3)</f>
        <v>0.90426243552090868</v>
      </c>
      <c r="AS14" s="396">
        <f>NPV('TRC Tool'!$D$12,$K3:AS3)</f>
        <v>0.91289348716132457</v>
      </c>
      <c r="AT14" s="396">
        <f>NPV('TRC Tool'!$D$12,$K3:AT3)</f>
        <v>0.92105373602352703</v>
      </c>
      <c r="AU14" s="396">
        <f>NPV('TRC Tool'!$D$12,$K3:AU3)</f>
        <v>0.92876886324872665</v>
      </c>
      <c r="AV14" s="396">
        <f>NPV('TRC Tool'!$D$12,$K3:AV3)</f>
        <v>0.93606314913462929</v>
      </c>
      <c r="AW14" s="396">
        <f>NPV('TRC Tool'!$D$12,$K3:AW3)</f>
        <v>0.94295954954802652</v>
      </c>
      <c r="AX14" s="396">
        <f>NPV('TRC Tool'!$D$12,$K3:AX3)</f>
        <v>0.94947976816926594</v>
      </c>
      <c r="AY14" s="396">
        <f>NPV('TRC Tool'!$D$12,$K3:AY3)</f>
        <v>0.95564432479596184</v>
      </c>
      <c r="AZ14" s="396">
        <f>NPV('TRC Tool'!$D$12,$K3:AZ3)</f>
        <v>0.96147261992090616</v>
      </c>
      <c r="BA14" s="396">
        <f>NPV('TRC Tool'!$D$12,$K3:BA3)</f>
        <v>0.9669829957874112</v>
      </c>
      <c r="BB14" s="396">
        <f>NPV('TRC Tool'!$D$12,$K3:BB3)</f>
        <v>0.97219279411423365</v>
      </c>
      <c r="BC14" s="396">
        <f>NPV('TRC Tool'!$D$12,$K3:BC3)</f>
        <v>0.97711841067174354</v>
      </c>
      <c r="BD14" s="396">
        <f>NPV('TRC Tool'!$D$12,$K3:BD3)</f>
        <v>0.98177534688109869</v>
      </c>
      <c r="BE14" s="396">
        <f>NPV('TRC Tool'!$D$12,$K3:BE3)</f>
        <v>0.98617825859880792</v>
      </c>
      <c r="BF14" s="396">
        <f>NPV('TRC Tool'!$D$12,$K3:BF3)</f>
        <v>0.99034100224021693</v>
      </c>
      <c r="BG14" s="396">
        <f>NPV('TRC Tool'!$D$12,$K3:BG3)</f>
        <v>0.99427667838707079</v>
      </c>
      <c r="BH14" s="396">
        <f>NPV('TRC Tool'!$D$12,$K3:BH3)</f>
        <v>0.99799767301638975</v>
      </c>
    </row>
    <row r="15" spans="2:63" s="218" customFormat="1">
      <c r="C15" s="216" t="s">
        <v>490</v>
      </c>
      <c r="D15" s="216" t="s">
        <v>493</v>
      </c>
      <c r="E15" s="217">
        <f>NPV('TRC Tool'!$D$12,$E4:E4)</f>
        <v>6.6784536764539271E-2</v>
      </c>
      <c r="F15" s="217">
        <f>NPV('TRC Tool'!$D$12,$E4:F4)</f>
        <v>0.12994454099449107</v>
      </c>
      <c r="G15" s="217">
        <f>NPV('TRC Tool'!$D$12,$E4:G4)</f>
        <v>0.18967924197599209</v>
      </c>
      <c r="H15" s="217">
        <f>NPV('TRC Tool'!$D$12,$E4:H4)</f>
        <v>0.24617673374216098</v>
      </c>
      <c r="I15" s="217">
        <f>NPV('TRC Tool'!$D$12,$E4:I4)</f>
        <v>0.29961461074793999</v>
      </c>
      <c r="J15" s="217">
        <f>NPV('TRC Tool'!$D$12,$E4:J4)</f>
        <v>0.35016056631110531</v>
      </c>
      <c r="K15" s="396">
        <f>NPV('TRC Tool'!$D$12,$K4:K4)</f>
        <v>7.6634144534911464E-2</v>
      </c>
      <c r="L15" s="396">
        <f>NPV('TRC Tool'!$D$12,$K4:L4)</f>
        <v>0.14912660205071232</v>
      </c>
      <c r="M15" s="396">
        <f>NPV('TRC Tool'!$D$12,$K4:M4)</f>
        <v>0.21770375507325163</v>
      </c>
      <c r="N15" s="396">
        <f>NPV('TRC Tool'!$D$12,$K4:N4)</f>
        <v>0.2825794251922254</v>
      </c>
      <c r="O15" s="396">
        <f>NPV('TRC Tool'!$D$12,$K4:O4)</f>
        <v>0.34395558359163075</v>
      </c>
      <c r="P15" s="396">
        <f>NPV('TRC Tool'!$D$12,$K4:P4)</f>
        <v>0.40202302041608928</v>
      </c>
      <c r="Q15" s="396">
        <f>NPV('TRC Tool'!$D$12,$K4:Q4)</f>
        <v>0.45696197542606226</v>
      </c>
      <c r="R15" s="396">
        <f>NPV('TRC Tool'!$D$12,$K4:R4)</f>
        <v>0.50894273224412767</v>
      </c>
      <c r="S15" s="396">
        <f>NPV('TRC Tool'!$D$12,$K4:S4)</f>
        <v>0.55812617835322498</v>
      </c>
      <c r="T15" s="396">
        <f>NPV('TRC Tool'!$D$12,$K4:T4)</f>
        <v>0.60466433287546706</v>
      </c>
      <c r="U15" s="396">
        <f>NPV('TRC Tool'!$D$12,$K4:U4)</f>
        <v>0.64870084403618666</v>
      </c>
      <c r="V15" s="396">
        <f>NPV('TRC Tool'!$D$12,$K4:V4)</f>
        <v>0.69037145810177292</v>
      </c>
      <c r="W15" s="396">
        <f>NPV('TRC Tool'!$D$12,$K4:W4)</f>
        <v>0.72980446147106137</v>
      </c>
      <c r="X15" s="396">
        <f>NPV('TRC Tool'!$D$12,$K4:X4)</f>
        <v>0.76712109749808044</v>
      </c>
      <c r="Y15" s="396">
        <f>NPV('TRC Tool'!$D$12,$K4:Y4)</f>
        <v>0.80243595952839741</v>
      </c>
      <c r="Z15" s="396">
        <f>NPV('TRC Tool'!$D$12,$K4:Z4)</f>
        <v>0.83585736154171952</v>
      </c>
      <c r="AA15" s="396">
        <f>NPV('TRC Tool'!$D$12,$K4:AA4)</f>
        <v>0.86748768770941709</v>
      </c>
      <c r="AB15" s="396">
        <f>NPV('TRC Tool'!$D$12,$K4:AB4)</f>
        <v>0.89742372209687471</v>
      </c>
      <c r="AC15" s="396">
        <f>NPV('TRC Tool'!$D$12,$K4:AC4)</f>
        <v>0.92574186558493432</v>
      </c>
      <c r="AD15" s="396">
        <f>NPV('TRC Tool'!$D$12,$K4:AD4)</f>
        <v>0.95252955697489061</v>
      </c>
      <c r="AE15" s="396">
        <f>NPV('TRC Tool'!$D$12,$K4:AE4)</f>
        <v>0.97786950944409479</v>
      </c>
      <c r="AF15" s="396">
        <f>NPV('TRC Tool'!$D$12,$K4:AF4)</f>
        <v>1.001839965941973</v>
      </c>
      <c r="AG15" s="396">
        <f>NPV('TRC Tool'!$D$12,$K4:AG4)</f>
        <v>1.0245149407831835</v>
      </c>
      <c r="AH15" s="396">
        <f>NPV('TRC Tool'!$D$12,$K4:AH4)</f>
        <v>1.0459644481838886</v>
      </c>
      <c r="AI15" s="396">
        <f>NPV('TRC Tool'!$D$12,$K4:AI4)</f>
        <v>1.0662547184468012</v>
      </c>
      <c r="AJ15" s="396">
        <f>NPV('TRC Tool'!$D$12,$K4:AJ4)</f>
        <v>1.0854484024625239</v>
      </c>
      <c r="AK15" s="396">
        <f>NPV('TRC Tool'!$D$12,$K4:AK4)</f>
        <v>1.1036047651586278</v>
      </c>
      <c r="AL15" s="396">
        <f>NPV('TRC Tool'!$D$12,$K4:AL4)</f>
        <v>1.1207798684937889</v>
      </c>
      <c r="AM15" s="396">
        <f>NPV('TRC Tool'!$D$12,$K4:AM4)</f>
        <v>1.1370267445620204</v>
      </c>
      <c r="AN15" s="396">
        <f>NPV('TRC Tool'!$D$12,$K4:AN4)</f>
        <v>1.1523955593414976</v>
      </c>
      <c r="AO15" s="396">
        <f>NPV('TRC Tool'!$D$12,$K4:AO4)</f>
        <v>1.1669337675935898</v>
      </c>
      <c r="AP15" s="396">
        <f>NPV('TRC Tool'!$D$12,$K4:AP4)</f>
        <v>1.1806862593903833</v>
      </c>
      <c r="AQ15" s="396">
        <f>NPV('TRC Tool'!$D$12,$K4:AQ4)</f>
        <v>1.1936954987231365</v>
      </c>
      <c r="AR15" s="396">
        <f>NPV('TRC Tool'!$D$12,$K4:AR4)</f>
        <v>1.2060016546196488</v>
      </c>
      <c r="AS15" s="396">
        <f>NPV('TRC Tool'!$D$12,$K4:AS4)</f>
        <v>1.217642725175403</v>
      </c>
      <c r="AT15" s="396">
        <f>NPV('TRC Tool'!$D$12,$K4:AT4)</f>
        <v>1.2286546548814492</v>
      </c>
      <c r="AU15" s="396">
        <f>NPV('TRC Tool'!$D$12,$K4:AU4)</f>
        <v>1.2390714456113161</v>
      </c>
      <c r="AV15" s="396">
        <f>NPV('TRC Tool'!$D$12,$K4:AV4)</f>
        <v>1.2489252616096385</v>
      </c>
      <c r="AW15" s="396">
        <f>NPV('TRC Tool'!$D$12,$K4:AW4)</f>
        <v>1.258246528806684</v>
      </c>
      <c r="AX15" s="396">
        <f>NPV('TRC Tool'!$D$12,$K4:AX4)</f>
        <v>1.2670640287654316</v>
      </c>
      <c r="AY15" s="396">
        <f>NPV('TRC Tool'!$D$12,$K4:AY4)</f>
        <v>1.2754049875512885</v>
      </c>
      <c r="AZ15" s="396">
        <f>NPV('TRC Tool'!$D$12,$K4:AZ4)</f>
        <v>1.2832951597988473</v>
      </c>
      <c r="BA15" s="396">
        <f>NPV('TRC Tool'!$D$12,$K4:BA4)</f>
        <v>1.2907589082352631</v>
      </c>
      <c r="BB15" s="396">
        <f>NPV('TRC Tool'!$D$12,$K4:BB4)</f>
        <v>1.2978192789057936</v>
      </c>
      <c r="BC15" s="396">
        <f>NPV('TRC Tool'!$D$12,$K4:BC4)</f>
        <v>1.3044980723337818</v>
      </c>
      <c r="BD15" s="396">
        <f>NPV('TRC Tool'!$D$12,$K4:BD4)</f>
        <v>1.3108159108347996</v>
      </c>
      <c r="BE15" s="396">
        <f>NPV('TRC Tool'!$D$12,$K4:BE4)</f>
        <v>1.3167923021928072</v>
      </c>
      <c r="BF15" s="396">
        <f>NPV('TRC Tool'!$D$12,$K4:BF4)</f>
        <v>1.3224456998949341</v>
      </c>
      <c r="BG15" s="396">
        <f>NPV('TRC Tool'!$D$12,$K4:BG4)</f>
        <v>1.327793560110881</v>
      </c>
      <c r="BH15" s="396">
        <f>NPV('TRC Tool'!$D$12,$K4:BH4)</f>
        <v>1.3328523955928686</v>
      </c>
    </row>
    <row r="16" spans="2:63" s="218" customFormat="1">
      <c r="C16" s="216" t="s">
        <v>490</v>
      </c>
      <c r="D16" s="216" t="s">
        <v>494</v>
      </c>
      <c r="E16" s="217">
        <f>NPV('TRC Tool'!$D$12,$E5:E5)</f>
        <v>5.1639053403656474E-2</v>
      </c>
      <c r="F16" s="217">
        <f>NPV('TRC Tool'!$D$12,$E5:F5)</f>
        <v>0.10044878915061246</v>
      </c>
      <c r="G16" s="217">
        <f>NPV('TRC Tool'!$D$12,$E5:G5)</f>
        <v>0.14658668370294844</v>
      </c>
      <c r="H16" s="217">
        <f>NPV('TRC Tool'!$D$12,$E5:H5)</f>
        <v>0.19020127050526631</v>
      </c>
      <c r="I16" s="217">
        <f>NPV('TRC Tool'!$D$12,$E5:I5)</f>
        <v>0.23143266055601908</v>
      </c>
      <c r="J16" s="217">
        <f>NPV('TRC Tool'!$D$12,$E5:J5)</f>
        <v>0.27041303178853004</v>
      </c>
      <c r="K16" s="396">
        <f>NPV('TRC Tool'!$D$12,$K5:K5)</f>
        <v>5.9070027165642844E-2</v>
      </c>
      <c r="L16" s="396">
        <f>NPV('TRC Tool'!$D$12,$K5:L5)</f>
        <v>0.11492057277212557</v>
      </c>
      <c r="M16" s="396">
        <f>NPV('TRC Tool'!$D$12,$K5:M5)</f>
        <v>0.16772959887004751</v>
      </c>
      <c r="N16" s="396">
        <f>NPV('TRC Tool'!$D$12,$K5:N5)</f>
        <v>0.21766504889498101</v>
      </c>
      <c r="O16" s="396">
        <f>NPV('TRC Tool'!$D$12,$K5:O5)</f>
        <v>0.26488542471314097</v>
      </c>
      <c r="P16" s="396">
        <f>NPV('TRC Tool'!$D$12,$K5:P5)</f>
        <v>0.30954032951155358</v>
      </c>
      <c r="Q16" s="396">
        <f>NPV('TRC Tool'!$D$12,$K5:Q5)</f>
        <v>0.35177097861775769</v>
      </c>
      <c r="R16" s="396">
        <f>NPV('TRC Tool'!$D$12,$K5:R5)</f>
        <v>0.39171068020254241</v>
      </c>
      <c r="S16" s="396">
        <f>NPV('TRC Tool'!$D$12,$K5:S5)</f>
        <v>0.42948528769626465</v>
      </c>
      <c r="T16" s="396">
        <f>NPV('TRC Tool'!$D$12,$K5:T5)</f>
        <v>0.46521362563433277</v>
      </c>
      <c r="U16" s="396">
        <f>NPV('TRC Tool'!$D$12,$K5:U5)</f>
        <v>0.4990078905399421</v>
      </c>
      <c r="V16" s="396">
        <f>NPV('TRC Tool'!$D$12,$K5:V5)</f>
        <v>0.53097402835161089</v>
      </c>
      <c r="W16" s="396">
        <f>NPV('TRC Tool'!$D$12,$K5:W5)</f>
        <v>0.56121208980902504</v>
      </c>
      <c r="X16" s="396">
        <f>NPV('TRC Tool'!$D$12,$K5:X5)</f>
        <v>0.58981656512272262</v>
      </c>
      <c r="Y16" s="396">
        <f>NPV('TRC Tool'!$D$12,$K5:Y5)</f>
        <v>0.61687669917082988</v>
      </c>
      <c r="Z16" s="396">
        <f>NPV('TRC Tool'!$D$12,$K5:Z5)</f>
        <v>0.64247678838902822</v>
      </c>
      <c r="AA16" s="396">
        <f>NPV('TRC Tool'!$D$12,$K5:AA5)</f>
        <v>0.66669646044783137</v>
      </c>
      <c r="AB16" s="396">
        <f>NPV('TRC Tool'!$D$12,$K5:AB5)</f>
        <v>0.68961093774375937</v>
      </c>
      <c r="AC16" s="396">
        <f>NPV('TRC Tool'!$D$12,$K5:AC5)</f>
        <v>0.71127651198966579</v>
      </c>
      <c r="AD16" s="396">
        <f>NPV('TRC Tool'!$D$12,$K5:AD5)</f>
        <v>0.73176125189199359</v>
      </c>
      <c r="AE16" s="396">
        <f>NPV('TRC Tool'!$D$12,$K5:AE5)</f>
        <v>0.75112951622245816</v>
      </c>
      <c r="AF16" s="396">
        <f>NPV('TRC Tool'!$D$12,$K5:AF5)</f>
        <v>0.76944215601985777</v>
      </c>
      <c r="AG16" s="396">
        <f>NPV('TRC Tool'!$D$12,$K5:AG5)</f>
        <v>0.78675670577132018</v>
      </c>
      <c r="AH16" s="396">
        <f>NPV('TRC Tool'!$D$12,$K5:AH5)</f>
        <v>0.80312756417363729</v>
      </c>
      <c r="AI16" s="396">
        <f>NPV('TRC Tool'!$D$12,$K5:AI5)</f>
        <v>0.81860616504260175</v>
      </c>
      <c r="AJ16" s="396">
        <f>NPV('TRC Tool'!$D$12,$K5:AJ5)</f>
        <v>0.83324113890730778</v>
      </c>
      <c r="AK16" s="396">
        <f>NPV('TRC Tool'!$D$12,$K5:AK5)</f>
        <v>0.84707846579710899</v>
      </c>
      <c r="AL16" s="396">
        <f>NPV('TRC Tool'!$D$12,$K5:AL5)</f>
        <v>0.86016161970126281</v>
      </c>
      <c r="AM16" s="396">
        <f>NPV('TRC Tool'!$D$12,$K5:AM5)</f>
        <v>0.87253170515511846</v>
      </c>
      <c r="AN16" s="396">
        <f>NPV('TRC Tool'!$D$12,$K5:AN5)</f>
        <v>0.88422758638197685</v>
      </c>
      <c r="AO16" s="396">
        <f>NPV('TRC Tool'!$D$12,$K5:AO5)</f>
        <v>0.89528600939635783</v>
      </c>
      <c r="AP16" s="396">
        <f>NPV('TRC Tool'!$D$12,$K5:AP5)</f>
        <v>0.90574171745229892</v>
      </c>
      <c r="AQ16" s="396">
        <f>NPV('TRC Tool'!$D$12,$K5:AQ5)</f>
        <v>0.91562756019939773</v>
      </c>
      <c r="AR16" s="396">
        <f>NPV('TRC Tool'!$D$12,$K5:AR5)</f>
        <v>0.92497459688954675</v>
      </c>
      <c r="AS16" s="396">
        <f>NPV('TRC Tool'!$D$12,$K5:AS5)</f>
        <v>0.93381219395861093</v>
      </c>
      <c r="AT16" s="396">
        <f>NPV('TRC Tool'!$D$12,$K5:AT5)</f>
        <v>0.9421681172896329</v>
      </c>
      <c r="AU16" s="396">
        <f>NPV('TRC Tool'!$D$12,$K5:AU5)</f>
        <v>0.95006861944743359</v>
      </c>
      <c r="AV16" s="396">
        <f>NPV('TRC Tool'!$D$12,$K5:AV5)</f>
        <v>0.95753852215868573</v>
      </c>
      <c r="AW16" s="396">
        <f>NPV('TRC Tool'!$D$12,$K5:AW5)</f>
        <v>0.96460129429659036</v>
      </c>
      <c r="AX16" s="396">
        <f>NPV('TRC Tool'!$D$12,$K5:AX5)</f>
        <v>0.97127912561517271</v>
      </c>
      <c r="AY16" s="396">
        <f>NPV('TRC Tool'!$D$12,$K5:AY5)</f>
        <v>0.97759299646485143</v>
      </c>
      <c r="AZ16" s="396">
        <f>NPV('TRC Tool'!$D$12,$K5:AZ5)</f>
        <v>0.98356274370831509</v>
      </c>
      <c r="BA16" s="396">
        <f>NPV('TRC Tool'!$D$12,$K5:BA5)</f>
        <v>0.98920712304379932</v>
      </c>
      <c r="BB16" s="396">
        <f>NPV('TRC Tool'!$D$12,$K5:BB5)</f>
        <v>0.99454386793157046</v>
      </c>
      <c r="BC16" s="396">
        <f>NPV('TRC Tool'!$D$12,$K5:BC5)</f>
        <v>0.99958974530875211</v>
      </c>
      <c r="BD16" s="396">
        <f>NPV('TRC Tool'!$D$12,$K5:BD5)</f>
        <v>1.0043606082675374</v>
      </c>
      <c r="BE16" s="396">
        <f>NPV('TRC Tool'!$D$12,$K5:BE5)</f>
        <v>1.0088714458622912</v>
      </c>
      <c r="BF16" s="396">
        <f>NPV('TRC Tool'!$D$12,$K5:BF5)</f>
        <v>1.0131364302020271</v>
      </c>
      <c r="BG16" s="396">
        <f>NPV('TRC Tool'!$D$12,$K5:BG5)</f>
        <v>1.0171689609762113</v>
      </c>
      <c r="BH16" s="396">
        <f>NPV('TRC Tool'!$D$12,$K5:BH5)</f>
        <v>1.0209817075537873</v>
      </c>
    </row>
    <row r="17" spans="2:60" s="219" customFormat="1">
      <c r="C17" s="220" t="s">
        <v>490</v>
      </c>
      <c r="D17" s="220" t="s">
        <v>495</v>
      </c>
      <c r="E17" s="221">
        <f>NPV('TRC Tool'!$D$12,$E6:E6)</f>
        <v>55.401183213163236</v>
      </c>
      <c r="F17" s="221">
        <f>NPV('TRC Tool'!$D$12,$E6:F6)</f>
        <v>129.72029030995733</v>
      </c>
      <c r="G17" s="221">
        <f>NPV('TRC Tool'!$D$12,$E6:G6)</f>
        <v>169.07390095600647</v>
      </c>
      <c r="H17" s="221">
        <f>NPV('TRC Tool'!$D$12,$E6:H6)</f>
        <v>216.23015215979046</v>
      </c>
      <c r="I17" s="221">
        <f>NPV('TRC Tool'!$D$12,$E6:I6)</f>
        <v>269.78404739227807</v>
      </c>
      <c r="J17" s="221">
        <f>NPV('TRC Tool'!$D$12,$E6:J6)</f>
        <v>328.49845468906858</v>
      </c>
      <c r="K17" s="397">
        <f>NPV('TRC Tool'!$D$12,$K6:K6)</f>
        <v>89.166851543723425</v>
      </c>
      <c r="L17" s="397">
        <f>NPV('TRC Tool'!$D$12,$K6:L6)</f>
        <v>173.65199004651183</v>
      </c>
      <c r="M17" s="397">
        <f>NPV('TRC Tool'!$D$12,$K6:M6)</f>
        <v>253.70122924540078</v>
      </c>
      <c r="N17" s="397">
        <f>NPV('TRC Tool'!$D$12,$K6:N6)</f>
        <v>329.54747640648526</v>
      </c>
      <c r="O17" s="397">
        <f>NPV('TRC Tool'!$D$12,$K6:O6)</f>
        <v>401.41140998026191</v>
      </c>
      <c r="P17" s="397">
        <f>NPV('TRC Tool'!$D$12,$K6:P6)</f>
        <v>469.50212167662079</v>
      </c>
      <c r="Q17" s="397">
        <f>NPV('TRC Tool'!$D$12,$K6:Q6)</f>
        <v>534.01772482763567</v>
      </c>
      <c r="R17" s="397">
        <f>NPV('TRC Tool'!$D$12,$K6:R6)</f>
        <v>595.14593080821453</v>
      </c>
      <c r="S17" s="397">
        <f>NPV('TRC Tool'!$D$12,$K6:S6)</f>
        <v>653.06459519173575</v>
      </c>
      <c r="T17" s="397">
        <f>NPV('TRC Tool'!$D$12,$K6:T6)</f>
        <v>707.94223522973664</v>
      </c>
      <c r="U17" s="397">
        <f>NPV('TRC Tool'!$D$12,$K6:U6)</f>
        <v>759.93852016128665</v>
      </c>
      <c r="V17" s="397">
        <f>NPV('TRC Tool'!$D$12,$K6:V6)</f>
        <v>809.20473577862697</v>
      </c>
      <c r="W17" s="397">
        <f>NPV('TRC Tool'!$D$12,$K6:W6)</f>
        <v>855.88422460075105</v>
      </c>
      <c r="X17" s="397">
        <f>NPV('TRC Tool'!$D$12,$K6:X6)</f>
        <v>900.11280293563482</v>
      </c>
      <c r="Y17" s="397">
        <f>NPV('TRC Tool'!$D$12,$K6:Y6)</f>
        <v>942.01915604457895</v>
      </c>
      <c r="Z17" s="397">
        <f>NPV('TRC Tool'!$D$12,$K6:Z6)</f>
        <v>981.72521255841491</v>
      </c>
      <c r="AA17" s="397">
        <f>NPV('TRC Tool'!$D$12,$K6:AA6)</f>
        <v>1019.3464992349557</v>
      </c>
      <c r="AB17" s="397">
        <f>NPV('TRC Tool'!$D$12,$K6:AB6)</f>
        <v>1054.9924770898774</v>
      </c>
      <c r="AC17" s="397">
        <f>NPV('TRC Tool'!$D$12,$K6:AC6)</f>
        <v>1088.7668598790203</v>
      </c>
      <c r="AD17" s="397">
        <f>NPV('TRC Tool'!$D$12,$K6:AD6)</f>
        <v>1120.76791585875</v>
      </c>
      <c r="AE17" s="397">
        <f>NPV('TRC Tool'!$D$12,$K6:AE6)</f>
        <v>1151.088753702365</v>
      </c>
      <c r="AF17" s="397">
        <f>NPV('TRC Tool'!$D$12,$K6:AF6)</f>
        <v>1179.8175934044407</v>
      </c>
      <c r="AG17" s="397">
        <f>NPV('TRC Tool'!$D$12,$K6:AG6)</f>
        <v>1207.0380229613161</v>
      </c>
      <c r="AH17" s="397">
        <f>NPV('TRC Tool'!$D$12,$K6:AH6)</f>
        <v>1232.8292415745505</v>
      </c>
      <c r="AI17" s="397">
        <f>NPV('TRC Tool'!$D$12,$K6:AI6)</f>
        <v>1257.2662900849641</v>
      </c>
      <c r="AJ17" s="397">
        <f>NPV('TRC Tool'!$D$12,$K6:AJ6)</f>
        <v>1280.4202693077168</v>
      </c>
      <c r="AK17" s="397">
        <f>NPV('TRC Tool'!$D$12,$K6:AK6)</f>
        <v>1302.3585469036877</v>
      </c>
      <c r="AL17" s="397">
        <f>NPV('TRC Tool'!$D$12,$K6:AL6)</f>
        <v>1323.144953389055</v>
      </c>
      <c r="AM17" s="397">
        <f>NPV('TRC Tool'!$D$12,$K6:AM6)</f>
        <v>1342.8399678533751</v>
      </c>
      <c r="AN17" s="397">
        <f>NPV('TRC Tool'!$D$12,$K6:AN6)</f>
        <v>1361.5008939265199</v>
      </c>
      <c r="AO17" s="397">
        <f>NPV('TRC Tool'!$D$12,$K6:AO6)</f>
        <v>1379.1820265064546</v>
      </c>
      <c r="AP17" s="397">
        <f>NPV('TRC Tool'!$D$12,$K6:AP6)</f>
        <v>1395.9348097329596</v>
      </c>
      <c r="AQ17" s="397">
        <f>NPV('TRC Tool'!$D$12,$K6:AQ6)</f>
        <v>1411.8079866669284</v>
      </c>
      <c r="AR17" s="397">
        <f>NPV('TRC Tool'!$D$12,$K6:AR6)</f>
        <v>1426.8477411107426</v>
      </c>
      <c r="AS17" s="397">
        <f>NPV('TRC Tool'!$D$12,$K6:AS6)</f>
        <v>1441.0978319823544</v>
      </c>
      <c r="AT17" s="397">
        <f>NPV('TRC Tool'!$D$12,$K6:AT6)</f>
        <v>1454.5997206340478</v>
      </c>
      <c r="AU17" s="397">
        <f>NPV('TRC Tool'!$D$12,$K6:AU6)</f>
        <v>1467.392691486318</v>
      </c>
      <c r="AV17" s="397">
        <f>NPV('TRC Tool'!$D$12,$K6:AV6)</f>
        <v>1479.5139663278569</v>
      </c>
      <c r="AW17" s="397">
        <f>NPV('TRC Tool'!$D$12,$K6:AW6)</f>
        <v>1490.9988126142107</v>
      </c>
      <c r="AX17" s="397">
        <f>NPV('TRC Tool'!$D$12,$K6:AX6)</f>
        <v>1501.8806460802048</v>
      </c>
      <c r="AY17" s="397">
        <f>NPV('TRC Tool'!$D$12,$K6:AY6)</f>
        <v>1512.1911279646974</v>
      </c>
      <c r="AZ17" s="397">
        <f>NPV('TRC Tool'!$D$12,$K6:AZ6)</f>
        <v>1521.9602571305368</v>
      </c>
      <c r="BA17" s="397">
        <f>NPV('TRC Tool'!$D$12,$K6:BA6)</f>
        <v>1531.2164573477535</v>
      </c>
      <c r="BB17" s="397">
        <f>NPV('TRC Tool'!$D$12,$K6:BB6)</f>
        <v>1539.9866599939426</v>
      </c>
      <c r="BC17" s="397">
        <f>NPV('TRC Tool'!$D$12,$K6:BC6)</f>
        <v>1548.2963824124524</v>
      </c>
      <c r="BD17" s="397">
        <f>NPV('TRC Tool'!$D$12,$K6:BD6)</f>
        <v>1556.169802156372</v>
      </c>
      <c r="BE17" s="397">
        <f>NPV('TRC Tool'!$D$12,$K6:BE6)</f>
        <v>1563.6298273343327</v>
      </c>
      <c r="BF17" s="397">
        <f>NPV('TRC Tool'!$D$12,$K6:BF6)</f>
        <v>1570.6981632627942</v>
      </c>
      <c r="BG17" s="397">
        <f>NPV('TRC Tool'!$D$12,$K6:BG6)</f>
        <v>1577.39537561875</v>
      </c>
      <c r="BH17" s="397">
        <f>NPV('TRC Tool'!$D$12,$K6:BH6)</f>
        <v>1583.7409502765931</v>
      </c>
    </row>
    <row r="18" spans="2:60" s="218" customFormat="1">
      <c r="C18" s="216" t="s">
        <v>490</v>
      </c>
      <c r="D18" s="216" t="s">
        <v>496</v>
      </c>
      <c r="E18" s="217">
        <f>NPV('TRC Tool'!$D$12,$E7:E7)</f>
        <v>0.61792383065261591</v>
      </c>
      <c r="F18" s="217">
        <f>NPV('TRC Tool'!$D$12,$E7:F7)</f>
        <v>1.1891235262087407</v>
      </c>
      <c r="G18" s="217">
        <f>NPV('TRC Tool'!$D$12,$E7:G7)</f>
        <v>1.7171321188840269</v>
      </c>
      <c r="H18" s="217">
        <f>NPV('TRC Tool'!$D$12,$E7:H7)</f>
        <v>2.2052154916657671</v>
      </c>
      <c r="I18" s="217">
        <f>NPV('TRC Tool'!$D$12,$E7:I7)</f>
        <v>2.6563925787259817</v>
      </c>
      <c r="J18" s="217">
        <f>NPV('TRC Tool'!$D$12,$E7:J7)</f>
        <v>3.0734540383860063</v>
      </c>
      <c r="K18" s="396">
        <f>NPV('TRC Tool'!$D$12,$K7:K7)</f>
        <v>0.61792383065261591</v>
      </c>
      <c r="L18" s="396">
        <f>NPV('TRC Tool'!$D$12,$K7:L7)</f>
        <v>1.1891235262087407</v>
      </c>
      <c r="M18" s="396">
        <f>NPV('TRC Tool'!$D$12,$K7:M7)</f>
        <v>1.7171321188840269</v>
      </c>
      <c r="N18" s="396">
        <f>NPV('TRC Tool'!$D$12,$K7:N7)</f>
        <v>2.2052154916657671</v>
      </c>
      <c r="O18" s="396">
        <f>NPV('TRC Tool'!$D$12,$K7:O7)</f>
        <v>2.6563925787259817</v>
      </c>
      <c r="P18" s="396">
        <f>NPV('TRC Tool'!$D$12,$K7:P7)</f>
        <v>3.0734540383860063</v>
      </c>
      <c r="Q18" s="396">
        <f>NPV('TRC Tool'!$D$12,$K7:Q7)</f>
        <v>3.4589795141301591</v>
      </c>
      <c r="R18" s="396">
        <f>NPV('TRC Tool'!$D$12,$K7:R7)</f>
        <v>3.8153535904327591</v>
      </c>
      <c r="S18" s="396">
        <f>NPV('TRC Tool'!$D$12,$K7:S7)</f>
        <v>4.1447805420898129</v>
      </c>
      <c r="T18" s="396">
        <f>NPV('TRC Tool'!$D$12,$K7:T7)</f>
        <v>4.449297968284168</v>
      </c>
      <c r="U18" s="396">
        <f>NPV('TRC Tool'!$D$12,$K7:U7)</f>
        <v>4.7307893957147051</v>
      </c>
      <c r="V18" s="396">
        <f>NPV('TRC Tool'!$D$12,$K7:V7)</f>
        <v>4.9909959287434873</v>
      </c>
      <c r="W18" s="396">
        <f>NPV('TRC Tool'!$D$12,$K7:W7)</f>
        <v>5.2315270186203433</v>
      </c>
      <c r="X18" s="396">
        <f>NPV('TRC Tool'!$D$12,$K7:X7)</f>
        <v>5.4538704183955842</v>
      </c>
      <c r="Y18" s="396">
        <f>NPV('TRC Tool'!$D$12,$K7:Y7)</f>
        <v>5.659401385094827</v>
      </c>
      <c r="Z18" s="396">
        <f>NPV('TRC Tool'!$D$12,$K7:Z7)</f>
        <v>5.8493911860739756</v>
      </c>
      <c r="AA18" s="396">
        <f>NPV('TRC Tool'!$D$12,$K7:AA7)</f>
        <v>6.0250149621685845</v>
      </c>
      <c r="AB18" s="396">
        <f>NPV('TRC Tool'!$D$12,$K7:AB7)</f>
        <v>6.187358996273419</v>
      </c>
      <c r="AC18" s="396">
        <f>NPV('TRC Tool'!$D$12,$K7:AC7)</f>
        <v>6.3374274323104256</v>
      </c>
      <c r="AD18" s="396">
        <f>NPV('TRC Tool'!$D$12,$K7:AD7)</f>
        <v>6.4761484861438579</v>
      </c>
      <c r="AE18" s="396">
        <f>NPV('TRC Tool'!$D$12,$K7:AE7)</f>
        <v>6.6043801868588066</v>
      </c>
      <c r="AF18" s="396">
        <f>NPV('TRC Tool'!$D$12,$K7:AF7)</f>
        <v>6.7229156839145929</v>
      </c>
      <c r="AG18" s="396">
        <f>NPV('TRC Tool'!$D$12,$K7:AG7)</f>
        <v>6.8324881529992538</v>
      </c>
      <c r="AH18" s="396">
        <f>NPV('TRC Tool'!$D$12,$K7:AH7)</f>
        <v>6.9337753309292411</v>
      </c>
      <c r="AI18" s="396">
        <f>NPV('TRC Tool'!$D$12,$K7:AI7)</f>
        <v>7.0274037076439644</v>
      </c>
      <c r="AJ18" s="396">
        <f>NPV('TRC Tool'!$D$12,$K7:AJ7)</f>
        <v>7.1139524012238526</v>
      </c>
      <c r="AK18" s="396">
        <f>NPV('TRC Tool'!$D$12,$K7:AK7)</f>
        <v>7.1939567399000293</v>
      </c>
      <c r="AL18" s="396">
        <f>NPV('TRC Tool'!$D$12,$K7:AL7)</f>
        <v>7.2679115732113422</v>
      </c>
      <c r="AM18" s="396">
        <f>NPV('TRC Tool'!$D$12,$K7:AM7)</f>
        <v>7.3362743327891859</v>
      </c>
      <c r="AN18" s="396">
        <f>NPV('TRC Tool'!$D$12,$K7:AN7)</f>
        <v>7.3994678617019654</v>
      </c>
      <c r="AO18" s="396">
        <f>NPV('TRC Tool'!$D$12,$K7:AO7)</f>
        <v>7.4578830298594605</v>
      </c>
      <c r="AP18" s="396">
        <f>NPV('TRC Tool'!$D$12,$K7:AP7)</f>
        <v>7.5118811516541504</v>
      </c>
      <c r="AQ18" s="396">
        <f>NPV('TRC Tool'!$D$12,$K7:AQ7)</f>
        <v>7.5617962207932612</v>
      </c>
      <c r="AR18" s="396">
        <f>NPV('TRC Tool'!$D$12,$K7:AR7)</f>
        <v>7.6079369761446296</v>
      </c>
      <c r="AS18" s="396">
        <f>NPV('TRC Tool'!$D$12,$K7:AS7)</f>
        <v>7.6505888113742175</v>
      </c>
      <c r="AT18" s="396">
        <f>NPV('TRC Tool'!$D$12,$K7:AT7)</f>
        <v>7.6900155401869261</v>
      </c>
      <c r="AU18" s="396">
        <f>NPV('TRC Tool'!$D$12,$K7:AU7)</f>
        <v>7.7264610280892265</v>
      </c>
      <c r="AV18" s="396">
        <f>NPV('TRC Tool'!$D$12,$K7:AV7)</f>
        <v>7.7601507007665242</v>
      </c>
      <c r="AW18" s="396">
        <f>NPV('TRC Tool'!$D$12,$K7:AW7)</f>
        <v>7.7912929384049949</v>
      </c>
      <c r="AX18" s="396">
        <f>NPV('TRC Tool'!$D$12,$K7:AX7)</f>
        <v>7.8200803645821733</v>
      </c>
      <c r="AY18" s="396">
        <f>NPV('TRC Tool'!$D$12,$K7:AY7)</f>
        <v>7.8466910376984407</v>
      </c>
      <c r="AZ18" s="396">
        <f>NPV('TRC Tool'!$D$12,$K7:AZ7)</f>
        <v>7.8712895523187649</v>
      </c>
      <c r="BA18" s="396">
        <f>NPV('TRC Tool'!$D$12,$K7:BA7)</f>
        <v>7.8940280572367945</v>
      </c>
      <c r="BB18" s="396">
        <f>NPV('TRC Tool'!$D$12,$K7:BB7)</f>
        <v>7.9150471965583229</v>
      </c>
      <c r="BC18" s="396">
        <f>NPV('TRC Tool'!$D$12,$K7:BC7)</f>
        <v>7.9344769796249981</v>
      </c>
      <c r="BD18" s="396">
        <f>NPV('TRC Tool'!$D$12,$K7:BD7)</f>
        <v>7.952437585158993</v>
      </c>
      <c r="BE18" s="396">
        <f>NPV('TRC Tool'!$D$12,$K7:BE7)</f>
        <v>7.9690401046025068</v>
      </c>
      <c r="BF18" s="396">
        <f>NPV('TRC Tool'!$D$12,$K7:BF7)</f>
        <v>7.984387229249867</v>
      </c>
      <c r="BG18" s="396">
        <f>NPV('TRC Tool'!$D$12,$K7:BG7)</f>
        <v>7.9985738854223216</v>
      </c>
      <c r="BH18" s="396">
        <f>NPV('TRC Tool'!$D$12,$K7:BH7)</f>
        <v>8.0116878216142737</v>
      </c>
    </row>
    <row r="19" spans="2:60" s="218" customFormat="1">
      <c r="C19" s="218" t="s">
        <v>497</v>
      </c>
      <c r="D19" s="216" t="s">
        <v>498</v>
      </c>
      <c r="E19" s="217">
        <f>NPV('TRC Tool'!$D$12,$E8:E8)</f>
        <v>9.659826215566647E-2</v>
      </c>
      <c r="F19" s="217">
        <f>NPV('TRC Tool'!$D$12,$E8:F8)</f>
        <v>0.18589227413169387</v>
      </c>
      <c r="G19" s="217">
        <f>NPV('TRC Tool'!$D$12,$E8:G8)</f>
        <v>0.26843434473256966</v>
      </c>
      <c r="H19" s="217">
        <f>NPV('TRC Tool'!$D$12,$E8:H8)</f>
        <v>0.34473502008926754</v>
      </c>
      <c r="I19" s="217">
        <f>NPV('TRC Tool'!$D$12,$E8:I8)</f>
        <v>0.41526624153195368</v>
      </c>
      <c r="J19" s="217">
        <f>NPV('TRC Tool'!$D$12,$E8:J8)</f>
        <v>0.48046426468104425</v>
      </c>
      <c r="K19" s="396">
        <f>NPV('TRC Tool'!$D$12,$K8:K8)</f>
        <v>9.659826215566647E-2</v>
      </c>
      <c r="L19" s="396">
        <f>NPV('TRC Tool'!$D$12,$K8:L8)</f>
        <v>0.18589227413169387</v>
      </c>
      <c r="M19" s="396">
        <f>NPV('TRC Tool'!$D$12,$K8:M8)</f>
        <v>0.26843434473256966</v>
      </c>
      <c r="N19" s="396">
        <f>NPV('TRC Tool'!$D$12,$K8:N8)</f>
        <v>0.34473502008926754</v>
      </c>
      <c r="O19" s="396">
        <f>NPV('TRC Tool'!$D$12,$K8:O8)</f>
        <v>0.41526624153195368</v>
      </c>
      <c r="P19" s="396">
        <f>NPV('TRC Tool'!$D$12,$K8:P8)</f>
        <v>0.48046426468104425</v>
      </c>
      <c r="Q19" s="396">
        <f>NPV('TRC Tool'!$D$12,$K8:Q8)</f>
        <v>0.54073235781202089</v>
      </c>
      <c r="R19" s="396">
        <f>NPV('TRC Tool'!$D$12,$K8:R8)</f>
        <v>0.59644329618415681</v>
      </c>
      <c r="S19" s="396">
        <f>NPV('TRC Tool'!$D$12,$K8:S8)</f>
        <v>0.64794166776128381</v>
      </c>
      <c r="T19" s="396">
        <f>NPV('TRC Tool'!$D$12,$K8:T8)</f>
        <v>0.69554600458613758</v>
      </c>
      <c r="U19" s="396">
        <f>NPV('TRC Tool'!$D$12,$K8:U8)</f>
        <v>0.73955075299143791</v>
      </c>
      <c r="V19" s="396">
        <f>NPV('TRC Tool'!$D$12,$K8:V8)</f>
        <v>0.78022809483401545</v>
      </c>
      <c r="W19" s="396">
        <f>NPV('TRC Tool'!$D$12,$K8:W8)</f>
        <v>0.81782963101683792</v>
      </c>
      <c r="X19" s="396">
        <f>NPV('TRC Tool'!$D$12,$K8:X8)</f>
        <v>0.85258793771199659</v>
      </c>
      <c r="Y19" s="396">
        <f>NPV('TRC Tool'!$D$12,$K8:Y8)</f>
        <v>0.88471800491033137</v>
      </c>
      <c r="Z19" s="396">
        <f>NPV('TRC Tool'!$D$12,$K8:Z8)</f>
        <v>0.9144185661955363</v>
      </c>
      <c r="AA19" s="396">
        <f>NPV('TRC Tool'!$D$12,$K8:AA8)</f>
        <v>0.94187332796777234</v>
      </c>
      <c r="AB19" s="396">
        <f>NPV('TRC Tool'!$D$12,$K8:AB8)</f>
        <v>0.96725210571988551</v>
      </c>
      <c r="AC19" s="396">
        <f>NPV('TRC Tool'!$D$12,$K8:AC8)</f>
        <v>0.99071187439442177</v>
      </c>
      <c r="AD19" s="396">
        <f>NPV('TRC Tool'!$D$12,$K8:AD8)</f>
        <v>1.0123977393181933</v>
      </c>
      <c r="AE19" s="396">
        <f>NPV('TRC Tool'!$D$12,$K8:AE8)</f>
        <v>1.0324438337199051</v>
      </c>
      <c r="AF19" s="396">
        <f>NPV('TRC Tool'!$D$12,$K8:AF8)</f>
        <v>1.0509741483822377</v>
      </c>
      <c r="AG19" s="396">
        <f>NPV('TRC Tool'!$D$12,$K8:AG8)</f>
        <v>1.0681032985600274</v>
      </c>
      <c r="AH19" s="396">
        <f>NPV('TRC Tool'!$D$12,$K8:AH8)</f>
        <v>1.0839372329081414</v>
      </c>
      <c r="AI19" s="396">
        <f>NPV('TRC Tool'!$D$12,$K8:AI8)</f>
        <v>1.098573888803976</v>
      </c>
      <c r="AJ19" s="396">
        <f>NPV('TRC Tool'!$D$12,$K8:AJ8)</f>
        <v>1.1121037981179294</v>
      </c>
      <c r="AK19" s="396">
        <f>NPV('TRC Tool'!$D$12,$K8:AK8)</f>
        <v>1.1246106471787105</v>
      </c>
      <c r="AL19" s="396">
        <f>NPV('TRC Tool'!$D$12,$K8:AL8)</f>
        <v>1.1361717943970331</v>
      </c>
      <c r="AM19" s="396">
        <f>NPV('TRC Tool'!$D$12,$K8:AM8)</f>
        <v>1.1468587487493371</v>
      </c>
      <c r="AN19" s="396">
        <f>NPV('TRC Tool'!$D$12,$K8:AN8)</f>
        <v>1.1567376120811028</v>
      </c>
      <c r="AO19" s="396">
        <f>NPV('TRC Tool'!$D$12,$K8:AO8)</f>
        <v>1.1658694879655229</v>
      </c>
      <c r="AP19" s="396">
        <f>NPV('TRC Tool'!$D$12,$K8:AP8)</f>
        <v>1.1743108596464438</v>
      </c>
      <c r="AQ19" s="396">
        <f>NPV('TRC Tool'!$D$12,$K8:AQ8)</f>
        <v>1.1821139394032572</v>
      </c>
      <c r="AR19" s="396">
        <f>NPV('TRC Tool'!$D$12,$K8:AR8)</f>
        <v>1.1893269914986662</v>
      </c>
      <c r="AS19" s="396">
        <f>NPV('TRC Tool'!$D$12,$K8:AS8)</f>
        <v>1.1959946307068461</v>
      </c>
      <c r="AT19" s="396">
        <f>NPV('TRC Tool'!$D$12,$K8:AT8)</f>
        <v>1.2021580982684841</v>
      </c>
      <c r="AU19" s="396">
        <f>NPV('TRC Tool'!$D$12,$K8:AU8)</f>
        <v>1.2078555169795564</v>
      </c>
      <c r="AV19" s="396">
        <f>NPV('TRC Tool'!$D$12,$K8:AV8)</f>
        <v>1.2131221269916399</v>
      </c>
      <c r="AW19" s="396">
        <f>NPV('TRC Tool'!$D$12,$K8:AW8)</f>
        <v>1.2179905037822516</v>
      </c>
      <c r="AX19" s="396">
        <f>NPV('TRC Tool'!$D$12,$K8:AX8)</f>
        <v>1.2224907596434198</v>
      </c>
      <c r="AY19" s="396">
        <f>NPV('TRC Tool'!$D$12,$K8:AY8)</f>
        <v>1.2266507299347567</v>
      </c>
      <c r="AZ19" s="396">
        <f>NPV('TRC Tool'!$D$12,$K8:AZ8)</f>
        <v>1.2304961452530565</v>
      </c>
      <c r="BA19" s="396">
        <f>NPV('TRC Tool'!$D$12,$K8:BA8)</f>
        <v>1.2340507905833393</v>
      </c>
      <c r="BB19" s="396">
        <f>NPV('TRC Tool'!$D$12,$K8:BB8)</f>
        <v>1.2373366524157323</v>
      </c>
      <c r="BC19" s="396">
        <f>NPV('TRC Tool'!$D$12,$K8:BC8)</f>
        <v>1.2403740547381514</v>
      </c>
      <c r="BD19" s="396">
        <f>NPV('TRC Tool'!$D$12,$K8:BD8)</f>
        <v>1.2431817847459339</v>
      </c>
      <c r="BE19" s="396">
        <f>NPV('TRC Tool'!$D$12,$K8:BE8)</f>
        <v>1.2457772090459731</v>
      </c>
      <c r="BF19" s="396">
        <f>NPV('TRC Tool'!$D$12,$K8:BF8)</f>
        <v>1.2481763810741107</v>
      </c>
      <c r="BG19" s="396">
        <f>NPV('TRC Tool'!$D$12,$K8:BG8)</f>
        <v>1.2503941403901928</v>
      </c>
      <c r="BH19" s="396">
        <f>NPV('TRC Tool'!$D$12,$K8:BH8)</f>
        <v>1.2524442044649591</v>
      </c>
    </row>
    <row r="20" spans="2:60" s="219" customFormat="1">
      <c r="C20" s="219" t="s">
        <v>497</v>
      </c>
      <c r="D20" s="220" t="s">
        <v>495</v>
      </c>
      <c r="E20" s="221">
        <f>NPV('TRC Tool'!$D$12,$E9:E9)</f>
        <v>4.3076354224440747</v>
      </c>
      <c r="F20" s="221">
        <f>NPV('TRC Tool'!$D$12,$E9:F9)</f>
        <v>8.2895502148678819</v>
      </c>
      <c r="G20" s="221">
        <f>NPV('TRC Tool'!$D$12,$E9:G9)</f>
        <v>11.970373650275357</v>
      </c>
      <c r="H20" s="221">
        <f>NPV('TRC Tool'!$D$12,$E9:H9)</f>
        <v>15.372872666181692</v>
      </c>
      <c r="I20" s="221">
        <f>NPV('TRC Tool'!$D$12,$E9:I9)</f>
        <v>18.518092684582815</v>
      </c>
      <c r="J20" s="221">
        <f>NPV('TRC Tool'!$D$12,$E9:J9)</f>
        <v>21.425487783862835</v>
      </c>
      <c r="K20" s="396">
        <f>NPV('TRC Tool'!$D$12,$K9:K9)</f>
        <v>4.3076354224440747</v>
      </c>
      <c r="L20" s="396">
        <f>NPV('TRC Tool'!$D$12,$K9:L9)</f>
        <v>8.2895502148678819</v>
      </c>
      <c r="M20" s="396">
        <f>NPV('TRC Tool'!$D$12,$K9:M9)</f>
        <v>11.970373650275357</v>
      </c>
      <c r="N20" s="396">
        <f>NPV('TRC Tool'!$D$12,$K9:N9)</f>
        <v>15.372872666181692</v>
      </c>
      <c r="O20" s="396">
        <f>NPV('TRC Tool'!$D$12,$K9:O9)</f>
        <v>18.518092684582815</v>
      </c>
      <c r="P20" s="396">
        <f>NPV('TRC Tool'!$D$12,$K9:P9)</f>
        <v>21.425487783862835</v>
      </c>
      <c r="Q20" s="396">
        <f>NPV('TRC Tool'!$D$12,$K9:Q9)</f>
        <v>24.113041027789642</v>
      </c>
      <c r="R20" s="396">
        <f>NPV('TRC Tool'!$D$12,$K9:R9)</f>
        <v>26.597375695867662</v>
      </c>
      <c r="S20" s="396">
        <f>NPV('TRC Tool'!$D$12,$K9:S9)</f>
        <v>28.893858103039065</v>
      </c>
      <c r="T20" s="396">
        <f>NPV('TRC Tool'!$D$12,$K9:T9)</f>
        <v>31.016692644702403</v>
      </c>
      <c r="U20" s="396">
        <f>NPV('TRC Tool'!$D$12,$K9:U9)</f>
        <v>32.979009654929186</v>
      </c>
      <c r="V20" s="396">
        <f>NPV('TRC Tool'!$D$12,$K9:V9)</f>
        <v>34.792946621306328</v>
      </c>
      <c r="W20" s="396">
        <f>NPV('TRC Tool'!$D$12,$K9:W9)</f>
        <v>36.46972325874129</v>
      </c>
      <c r="X20" s="396">
        <f>NPV('TRC Tool'!$D$12,$K9:X9)</f>
        <v>38.019710906582816</v>
      </c>
      <c r="Y20" s="396">
        <f>NPV('TRC Tool'!$D$12,$K9:Y9)</f>
        <v>39.452496678298033</v>
      </c>
      <c r="Z20" s="396">
        <f>NPV('TRC Tool'!$D$12,$K9:Z9)</f>
        <v>40.776942760489945</v>
      </c>
      <c r="AA20" s="396">
        <f>NPV('TRC Tool'!$D$12,$K9:AA9)</f>
        <v>42.001241228036555</v>
      </c>
      <c r="AB20" s="396">
        <f>NPV('TRC Tool'!$D$12,$K9:AB9)</f>
        <v>43.132964714398732</v>
      </c>
      <c r="AC20" s="396">
        <f>NPV('TRC Tool'!$D$12,$K9:AC9)</f>
        <v>44.179113250507235</v>
      </c>
      <c r="AD20" s="396">
        <f>NPV('TRC Tool'!$D$12,$K9:AD9)</f>
        <v>45.146157561940498</v>
      </c>
      <c r="AE20" s="396">
        <f>NPV('TRC Tool'!$D$12,$K9:AE9)</f>
        <v>46.040079092198638</v>
      </c>
      <c r="AF20" s="396">
        <f>NPV('TRC Tool'!$D$12,$K9:AF9)</f>
        <v>46.866406999628985</v>
      </c>
      <c r="AG20" s="396">
        <f>NPV('TRC Tool'!$D$12,$K9:AG9)</f>
        <v>47.630252356839513</v>
      </c>
      <c r="AH20" s="396">
        <f>NPV('TRC Tool'!$D$12,$K9:AH9)</f>
        <v>48.336339764133392</v>
      </c>
      <c r="AI20" s="396">
        <f>NPV('TRC Tool'!$D$12,$K9:AI9)</f>
        <v>48.98903657250267</v>
      </c>
      <c r="AJ20" s="396">
        <f>NPV('TRC Tool'!$D$12,$K9:AJ9)</f>
        <v>49.592379896933508</v>
      </c>
      <c r="AK20" s="396">
        <f>NPV('TRC Tool'!$D$12,$K9:AK9)</f>
        <v>50.150101587108061</v>
      </c>
      <c r="AL20" s="396">
        <f>NPV('TRC Tool'!$D$12,$K9:AL9)</f>
        <v>50.66565130995383</v>
      </c>
      <c r="AM20" s="396">
        <f>NPV('TRC Tool'!$D$12,$K9:AM9)</f>
        <v>51.142217886812553</v>
      </c>
      <c r="AN20" s="396">
        <f>NPV('TRC Tool'!$D$12,$K9:AN9)</f>
        <v>51.582749017205167</v>
      </c>
      <c r="AO20" s="396">
        <f>NPV('TRC Tool'!$D$12,$K9:AO9)</f>
        <v>51.989969511189834</v>
      </c>
      <c r="AP20" s="396">
        <f>NPV('TRC Tool'!$D$12,$K9:AP9)</f>
        <v>52.366398143085441</v>
      </c>
      <c r="AQ20" s="396">
        <f>NPV('TRC Tool'!$D$12,$K9:AQ9)</f>
        <v>52.714363230805546</v>
      </c>
      <c r="AR20" s="396">
        <f>NPV('TRC Tool'!$D$12,$K9:AR9)</f>
        <v>53.036017037165408</v>
      </c>
      <c r="AS20" s="396">
        <f>NPV('TRC Tool'!$D$12,$K9:AS9)</f>
        <v>53.333349082238307</v>
      </c>
      <c r="AT20" s="396">
        <f>NPV('TRC Tool'!$D$12,$K9:AT9)</f>
        <v>53.608198449101771</v>
      </c>
      <c r="AU20" s="396">
        <f>NPV('TRC Tool'!$D$12,$K9:AU9)</f>
        <v>53.862265159088345</v>
      </c>
      <c r="AV20" s="396">
        <f>NPV('TRC Tool'!$D$12,$K9:AV9)</f>
        <v>54.09712068689992</v>
      </c>
      <c r="AW20" s="396">
        <f>NPV('TRC Tool'!$D$12,$K9:AW9)</f>
        <v>54.314217680624807</v>
      </c>
      <c r="AX20" s="396">
        <f>NPV('TRC Tool'!$D$12,$K9:AX9)</f>
        <v>54.514898946778338</v>
      </c>
      <c r="AY20" s="396">
        <f>NPV('TRC Tool'!$D$12,$K9:AY9)</f>
        <v>54.700405755942256</v>
      </c>
      <c r="AZ20" s="396">
        <f>NPV('TRC Tool'!$D$12,$K9:AZ9)</f>
        <v>54.871885520375528</v>
      </c>
      <c r="BA20" s="396">
        <f>NPV('TRC Tool'!$D$12,$K9:BA9)</f>
        <v>55.030398891084793</v>
      </c>
      <c r="BB20" s="396">
        <f>NPV('TRC Tool'!$D$12,$K9:BB9)</f>
        <v>55.176926318251788</v>
      </c>
      <c r="BC20" s="396">
        <f>NPV('TRC Tool'!$D$12,$K9:BC9)</f>
        <v>55.312374115596029</v>
      </c>
      <c r="BD20" s="396">
        <f>NPV('TRC Tool'!$D$12,$K9:BD9)</f>
        <v>55.437580066182313</v>
      </c>
      <c r="BE20" s="396">
        <f>NPV('TRC Tool'!$D$12,$K9:BE9)</f>
        <v>55.55331860434675</v>
      </c>
      <c r="BF20" s="396">
        <f>NPV('TRC Tool'!$D$12,$K9:BF9)</f>
        <v>55.660305605792885</v>
      </c>
      <c r="BG20" s="396">
        <f>NPV('TRC Tool'!$D$12,$K9:BG9)</f>
        <v>55.759202815486113</v>
      </c>
      <c r="BH20" s="396">
        <f>NPV('TRC Tool'!$D$12,$K9:BH9)</f>
        <v>55.850621940734058</v>
      </c>
    </row>
    <row r="21" spans="2:60" s="218" customFormat="1">
      <c r="C21" s="218" t="s">
        <v>497</v>
      </c>
      <c r="D21" s="216" t="s">
        <v>496</v>
      </c>
      <c r="E21" s="217">
        <f>NPV('TRC Tool'!$D$12,$E10:E10)</f>
        <v>0.92438528378628204</v>
      </c>
      <c r="F21" s="217">
        <f>NPV('TRC Tool'!$D$12,$E10:F10)</f>
        <v>1.7788734366669272</v>
      </c>
      <c r="G21" s="217">
        <f>NPV('TRC Tool'!$D$12,$E10:G10)</f>
        <v>2.5687497103595187</v>
      </c>
      <c r="H21" s="217">
        <f>NPV('TRC Tool'!$D$12,$E10:H10)</f>
        <v>3.2988997137728955</v>
      </c>
      <c r="I21" s="217">
        <f>NPV('TRC Tool'!$D$12,$E10:I10)</f>
        <v>3.9738396318847244</v>
      </c>
      <c r="J21" s="217">
        <f>NPV('TRC Tool'!$D$12,$E10:J10)</f>
        <v>4.5977441596272177</v>
      </c>
      <c r="K21" s="396">
        <f>NPV('TRC Tool'!$D$12,$K10:K10)</f>
        <v>0.92438528378628204</v>
      </c>
      <c r="L21" s="396">
        <f>NPV('TRC Tool'!$D$12,$K10:L10)</f>
        <v>1.7788734366669272</v>
      </c>
      <c r="M21" s="396">
        <f>NPV('TRC Tool'!$D$12,$K10:M10)</f>
        <v>2.5687497103595187</v>
      </c>
      <c r="N21" s="396">
        <f>NPV('TRC Tool'!$D$12,$K10:N10)</f>
        <v>3.2988997137728955</v>
      </c>
      <c r="O21" s="396">
        <f>NPV('TRC Tool'!$D$12,$K10:O10)</f>
        <v>3.9738396318847244</v>
      </c>
      <c r="P21" s="396">
        <f>NPV('TRC Tool'!$D$12,$K10:P10)</f>
        <v>4.5977441596272177</v>
      </c>
      <c r="Q21" s="396">
        <f>NPV('TRC Tool'!$D$12,$K10:Q10)</f>
        <v>5.1744723235600087</v>
      </c>
      <c r="R21" s="396">
        <f>NPV('TRC Tool'!$D$12,$K10:R10)</f>
        <v>5.7075913510445631</v>
      </c>
      <c r="S21" s="396">
        <f>NPV('TRC Tool'!$D$12,$K10:S10)</f>
        <v>6.2003987345577398</v>
      </c>
      <c r="T21" s="396">
        <f>NPV('TRC Tool'!$D$12,$K10:T10)</f>
        <v>6.6559426276185416</v>
      </c>
      <c r="U21" s="396">
        <f>NPV('TRC Tool'!$D$12,$K10:U10)</f>
        <v>7.0770406984826595</v>
      </c>
      <c r="V21" s="396">
        <f>NPV('TRC Tool'!$D$12,$K10:V10)</f>
        <v>7.4662975582202424</v>
      </c>
      <c r="W21" s="396">
        <f>NPV('TRC Tool'!$D$12,$K10:W10)</f>
        <v>7.8261208709745258</v>
      </c>
      <c r="X21" s="396">
        <f>NPV('TRC Tool'!$D$12,$K10:X10)</f>
        <v>8.1587362460478143</v>
      </c>
      <c r="Y21" s="396">
        <f>NPV('TRC Tool'!$D$12,$K10:Y10)</f>
        <v>8.4662010039266171</v>
      </c>
      <c r="Z21" s="396">
        <f>NPV('TRC Tool'!$D$12,$K10:Z10)</f>
        <v>8.7504169013926933</v>
      </c>
      <c r="AA21" s="396">
        <f>NPV('TRC Tool'!$D$12,$K10:AA10)</f>
        <v>9.0131418944284452</v>
      </c>
      <c r="AB21" s="396">
        <f>NPV('TRC Tool'!$D$12,$K10:AB10)</f>
        <v>9.2560010116735487</v>
      </c>
      <c r="AC21" s="396">
        <f>NPV('TRC Tool'!$D$12,$K10:AC10)</f>
        <v>9.4804964056882497</v>
      </c>
      <c r="AD21" s="396">
        <f>NPV('TRC Tool'!$D$12,$K10:AD10)</f>
        <v>9.688016644193242</v>
      </c>
      <c r="AE21" s="396">
        <f>NPV('TRC Tool'!$D$12,$K10:AE10)</f>
        <v>9.8798452987550753</v>
      </c>
      <c r="AF21" s="396">
        <f>NPV('TRC Tool'!$D$12,$K10:AF10)</f>
        <v>10.057168884040557</v>
      </c>
      <c r="AG21" s="396">
        <f>NPV('TRC Tool'!$D$12,$K10:AG10)</f>
        <v>10.221084196746677</v>
      </c>
      <c r="AH21" s="396">
        <f>NPV('TRC Tool'!$D$12,$K10:AH10)</f>
        <v>10.372605099599443</v>
      </c>
      <c r="AI21" s="396">
        <f>NPV('TRC Tool'!$D$12,$K10:AI10)</f>
        <v>10.51266879238255</v>
      </c>
      <c r="AJ21" s="396">
        <f>NPV('TRC Tool'!$D$12,$K10:AJ10)</f>
        <v>10.642141608784017</v>
      </c>
      <c r="AK21" s="396">
        <f>NPV('TRC Tool'!$D$12,$K10:AK10)</f>
        <v>10.761824374915896</v>
      </c>
      <c r="AL21" s="396">
        <f>NPV('TRC Tool'!$D$12,$K10:AL10)</f>
        <v>10.872457362651041</v>
      </c>
      <c r="AM21" s="396">
        <f>NPV('TRC Tool'!$D$12,$K10:AM10)</f>
        <v>10.974724868414716</v>
      </c>
      <c r="AN21" s="396">
        <f>NPV('TRC Tool'!$D$12,$K10:AN10)</f>
        <v>11.069259445752186</v>
      </c>
      <c r="AO21" s="396">
        <f>NPV('TRC Tool'!$D$12,$K10:AO10)</f>
        <v>11.156645817851899</v>
      </c>
      <c r="AP21" s="396">
        <f>NPV('TRC Tool'!$D$12,$K10:AP10)</f>
        <v>11.237424494224346</v>
      </c>
      <c r="AQ21" s="396">
        <f>NPV('TRC Tool'!$D$12,$K10:AQ10)</f>
        <v>11.312095113906773</v>
      </c>
      <c r="AR21" s="396">
        <f>NPV('TRC Tool'!$D$12,$K10:AR10)</f>
        <v>11.38111953587241</v>
      </c>
      <c r="AS21" s="396">
        <f>NPV('TRC Tool'!$D$12,$K10:AS10)</f>
        <v>11.444924695759298</v>
      </c>
      <c r="AT21" s="396">
        <f>NPV('TRC Tool'!$D$12,$K10:AT10)</f>
        <v>11.503905246588369</v>
      </c>
      <c r="AU21" s="396">
        <f>NPV('TRC Tool'!$D$12,$K10:AU10)</f>
        <v>11.558425999804371</v>
      </c>
      <c r="AV21" s="396">
        <f>NPV('TRC Tool'!$D$12,$K10:AV10)</f>
        <v>11.608824181738186</v>
      </c>
      <c r="AW21" s="396">
        <f>NPV('TRC Tool'!$D$12,$K10:AW10)</f>
        <v>11.655411519447389</v>
      </c>
      <c r="AX21" s="396">
        <f>NPV('TRC Tool'!$D$12,$K10:AX10)</f>
        <v>11.698476168836558</v>
      </c>
      <c r="AY21" s="396">
        <f>NPV('TRC Tool'!$D$12,$K10:AY10)</f>
        <v>11.738284496983322</v>
      </c>
      <c r="AZ21" s="396">
        <f>NPV('TRC Tool'!$D$12,$K10:AZ10)</f>
        <v>11.775082729694326</v>
      </c>
      <c r="BA21" s="396">
        <f>NPV('TRC Tool'!$D$12,$K10:BA10)</f>
        <v>11.80909847448172</v>
      </c>
      <c r="BB21" s="396">
        <f>NPV('TRC Tool'!$D$12,$K10:BB10)</f>
        <v>11.840542128380218</v>
      </c>
      <c r="BC21" s="396">
        <f>NPV('TRC Tool'!$D$12,$K10:BC10)</f>
        <v>11.869608179312458</v>
      </c>
      <c r="BD21" s="396">
        <f>NPV('TRC Tool'!$D$12,$K10:BD10)</f>
        <v>11.896476409052003</v>
      </c>
      <c r="BE21" s="396">
        <f>NPV('TRC Tool'!$D$12,$K10:BE10)</f>
        <v>11.921313005224627</v>
      </c>
      <c r="BF21" s="396">
        <f>NPV('TRC Tool'!$D$12,$K10:BF10)</f>
        <v>11.944271589225943</v>
      </c>
      <c r="BG21" s="396">
        <f>NPV('TRC Tool'!$D$12,$K10:BG10)</f>
        <v>11.965494166413333</v>
      </c>
      <c r="BH21" s="396">
        <f>NPV('TRC Tool'!$D$12,$K10:BH10)</f>
        <v>11.985112004449375</v>
      </c>
    </row>
    <row r="22" spans="2:60" s="218" customFormat="1">
      <c r="C22" s="242" t="s">
        <v>499</v>
      </c>
      <c r="D22" s="242"/>
      <c r="E22" s="243">
        <f>NPV('TRC Tool'!$D$12,$E11:E11)</f>
        <v>0.92438528378628204</v>
      </c>
      <c r="F22" s="243">
        <f>NPV('TRC Tool'!$D$12,$E11:F11)</f>
        <v>1.7788734366669272</v>
      </c>
      <c r="G22" s="243">
        <f>NPV('TRC Tool'!$D$12,$E11:G11)</f>
        <v>2.5687497103595187</v>
      </c>
      <c r="H22" s="243">
        <f>NPV('TRC Tool'!$D$12,$E11:H11)</f>
        <v>3.2988997137728955</v>
      </c>
      <c r="I22" s="243">
        <f>NPV('TRC Tool'!$D$12,$E11:I11)</f>
        <v>3.9738396318847244</v>
      </c>
      <c r="J22" s="243">
        <f>NPV('TRC Tool'!$D$12,$E11:J11)</f>
        <v>4.5977441596272177</v>
      </c>
      <c r="K22" s="396">
        <f>NPV('TRC Tool'!$D$12,$K11:K11)</f>
        <v>0.92438528378628204</v>
      </c>
      <c r="L22" s="396">
        <f>NPV('TRC Tool'!$D$12,$K11:L11)</f>
        <v>1.7788734366669272</v>
      </c>
      <c r="M22" s="396">
        <f>NPV('TRC Tool'!$D$12,$K11:M11)</f>
        <v>2.5687497103595187</v>
      </c>
      <c r="N22" s="396">
        <f>NPV('TRC Tool'!$D$12,$K11:N11)</f>
        <v>3.2988997137728955</v>
      </c>
      <c r="O22" s="396">
        <f>NPV('TRC Tool'!$D$12,$K11:O11)</f>
        <v>3.9738396318847244</v>
      </c>
      <c r="P22" s="396">
        <f>NPV('TRC Tool'!$D$12,$K11:P11)</f>
        <v>4.5977441596272177</v>
      </c>
      <c r="Q22" s="396">
        <f>NPV('TRC Tool'!$D$12,$K11:Q11)</f>
        <v>5.1744723235600087</v>
      </c>
      <c r="R22" s="396">
        <f>NPV('TRC Tool'!$D$12,$K11:R11)</f>
        <v>5.7075913510445631</v>
      </c>
      <c r="S22" s="396">
        <f>NPV('TRC Tool'!$D$12,$K11:S11)</f>
        <v>6.2003987345577398</v>
      </c>
      <c r="T22" s="396">
        <f>NPV('TRC Tool'!$D$12,$K11:T11)</f>
        <v>6.6559426276185416</v>
      </c>
      <c r="U22" s="396">
        <f>NPV('TRC Tool'!$D$12,$K11:U11)</f>
        <v>7.0770406984826595</v>
      </c>
      <c r="V22" s="396">
        <f>NPV('TRC Tool'!$D$12,$K11:V11)</f>
        <v>7.4662975582202424</v>
      </c>
      <c r="W22" s="396">
        <f>NPV('TRC Tool'!$D$12,$K11:W11)</f>
        <v>7.8261208709745258</v>
      </c>
      <c r="X22" s="396">
        <f>NPV('TRC Tool'!$D$12,$K11:X11)</f>
        <v>8.1587362460478143</v>
      </c>
      <c r="Y22" s="396">
        <f>NPV('TRC Tool'!$D$12,$K11:Y11)</f>
        <v>8.4662010039266171</v>
      </c>
      <c r="Z22" s="396">
        <f>NPV('TRC Tool'!$D$12,$K11:Z11)</f>
        <v>8.7504169013926933</v>
      </c>
      <c r="AA22" s="396">
        <f>NPV('TRC Tool'!$D$12,$K11:AA11)</f>
        <v>9.0131418944284452</v>
      </c>
      <c r="AB22" s="396">
        <f>NPV('TRC Tool'!$D$12,$K11:AB11)</f>
        <v>9.2560010116735487</v>
      </c>
      <c r="AC22" s="396">
        <f>NPV('TRC Tool'!$D$12,$K11:AC11)</f>
        <v>9.4804964056882497</v>
      </c>
      <c r="AD22" s="396">
        <f>NPV('TRC Tool'!$D$12,$K11:AD11)</f>
        <v>9.688016644193242</v>
      </c>
      <c r="AE22" s="396">
        <f>NPV('TRC Tool'!$D$12,$K11:AE11)</f>
        <v>9.8798452987550753</v>
      </c>
      <c r="AF22" s="396">
        <f>NPV('TRC Tool'!$D$12,$K11:AF11)</f>
        <v>10.057168884040557</v>
      </c>
      <c r="AG22" s="396">
        <f>NPV('TRC Tool'!$D$12,$K11:AG11)</f>
        <v>10.221084196746677</v>
      </c>
      <c r="AH22" s="396">
        <f>NPV('TRC Tool'!$D$12,$K11:AH11)</f>
        <v>10.372605099599443</v>
      </c>
      <c r="AI22" s="396">
        <f>NPV('TRC Tool'!$D$12,$K11:AI11)</f>
        <v>10.51266879238255</v>
      </c>
      <c r="AJ22" s="396">
        <f>NPV('TRC Tool'!$D$12,$K11:AJ11)</f>
        <v>10.642141608784017</v>
      </c>
      <c r="AK22" s="396">
        <f>NPV('TRC Tool'!$D$12,$K11:AK11)</f>
        <v>10.761824374915896</v>
      </c>
      <c r="AL22" s="396">
        <f>NPV('TRC Tool'!$D$12,$K11:AL11)</f>
        <v>10.872457362651041</v>
      </c>
      <c r="AM22" s="396">
        <f>NPV('TRC Tool'!$D$12,$K11:AM11)</f>
        <v>10.974724868414716</v>
      </c>
      <c r="AN22" s="396">
        <f>NPV('TRC Tool'!$D$12,$K11:AN11)</f>
        <v>11.069259445752186</v>
      </c>
      <c r="AO22" s="396">
        <f>NPV('TRC Tool'!$D$12,$K11:AO11)</f>
        <v>11.156645817851899</v>
      </c>
      <c r="AP22" s="396">
        <f>NPV('TRC Tool'!$D$12,$K11:AP11)</f>
        <v>11.237424494224346</v>
      </c>
      <c r="AQ22" s="396">
        <f>NPV('TRC Tool'!$D$12,$K11:AQ11)</f>
        <v>11.312095113906773</v>
      </c>
      <c r="AR22" s="396">
        <f>NPV('TRC Tool'!$D$12,$K11:AR11)</f>
        <v>11.38111953587241</v>
      </c>
      <c r="AS22" s="396">
        <f>NPV('TRC Tool'!$D$12,$K11:AS11)</f>
        <v>11.444924695759298</v>
      </c>
      <c r="AT22" s="396">
        <f>NPV('TRC Tool'!$D$12,$K11:AT11)</f>
        <v>11.503905246588369</v>
      </c>
      <c r="AU22" s="396">
        <f>NPV('TRC Tool'!$D$12,$K11:AU11)</f>
        <v>11.558425999804371</v>
      </c>
      <c r="AV22" s="396">
        <f>NPV('TRC Tool'!$D$12,$K11:AV11)</f>
        <v>11.608824181738186</v>
      </c>
      <c r="AW22" s="396">
        <f>NPV('TRC Tool'!$D$12,$K11:AW11)</f>
        <v>11.655411519447389</v>
      </c>
      <c r="AX22" s="396">
        <f>NPV('TRC Tool'!$D$12,$K11:AX11)</f>
        <v>11.698476168836558</v>
      </c>
      <c r="AY22" s="396">
        <f>NPV('TRC Tool'!$D$12,$K11:AY11)</f>
        <v>11.738284496983322</v>
      </c>
      <c r="AZ22" s="396">
        <f>NPV('TRC Tool'!$D$12,$K11:AZ11)</f>
        <v>11.775082729694326</v>
      </c>
      <c r="BA22" s="396">
        <f>NPV('TRC Tool'!$D$12,$K11:BA11)</f>
        <v>11.80909847448172</v>
      </c>
      <c r="BB22" s="396">
        <f>NPV('TRC Tool'!$D$12,$K11:BB11)</f>
        <v>11.840542128380218</v>
      </c>
      <c r="BC22" s="396">
        <f>NPV('TRC Tool'!$D$12,$K11:BC11)</f>
        <v>11.869608179312458</v>
      </c>
      <c r="BD22" s="396">
        <f>NPV('TRC Tool'!$D$12,$K11:BD11)</f>
        <v>11.896476409052003</v>
      </c>
      <c r="BE22" s="396">
        <f>NPV('TRC Tool'!$D$12,$K11:BE11)</f>
        <v>11.921313005224627</v>
      </c>
      <c r="BF22" s="396">
        <f>NPV('TRC Tool'!$D$12,$K11:BF11)</f>
        <v>11.944271589225943</v>
      </c>
      <c r="BG22" s="396">
        <f>NPV('TRC Tool'!$D$12,$K11:BG11)</f>
        <v>11.965494166413333</v>
      </c>
      <c r="BH22" s="396">
        <f>NPV('TRC Tool'!$D$12,$K11:BH11)</f>
        <v>11.985112004449375</v>
      </c>
    </row>
    <row r="23" spans="2:60" s="218" customFormat="1">
      <c r="C23" s="216"/>
      <c r="D23" s="216"/>
    </row>
    <row r="24" spans="2:60">
      <c r="B24" s="208" t="s">
        <v>502</v>
      </c>
      <c r="E24" s="223" t="s">
        <v>503</v>
      </c>
      <c r="F24" s="223" t="s">
        <v>504</v>
      </c>
      <c r="G24" s="223" t="s">
        <v>505</v>
      </c>
      <c r="H24" s="223" t="s">
        <v>530</v>
      </c>
      <c r="I24" s="223" t="s">
        <v>507</v>
      </c>
      <c r="J24" s="223" t="s">
        <v>508</v>
      </c>
    </row>
    <row r="25" spans="2:60">
      <c r="B25" s="118">
        <f>'TRC Tool'!D15</f>
        <v>0</v>
      </c>
      <c r="D25" s="216" t="s">
        <v>491</v>
      </c>
      <c r="E25" s="244">
        <f>'TRC Tool'!E27</f>
        <v>0</v>
      </c>
      <c r="F25" s="244">
        <f>$E25*'TRC Tool'!$D$14</f>
        <v>0</v>
      </c>
      <c r="G25" s="244">
        <f>$F25*(1+G$38)</f>
        <v>0</v>
      </c>
      <c r="H25" s="208"/>
      <c r="I25" s="396">
        <f ca="1">OFFSET($D13,0,'TRC Tool'!$D$16+6)</f>
        <v>0.4080488500930754</v>
      </c>
      <c r="J25" s="245">
        <f t="shared" ref="J25:J30" si="2">IF($G25&gt;0,$G25*$I25,0)</f>
        <v>0</v>
      </c>
      <c r="K25" s="245">
        <f t="shared" ref="K25:K30" si="3">IF($G25&lt;0,-$G25*$I25,0)</f>
        <v>0</v>
      </c>
      <c r="L25" s="118">
        <f>L2/K2</f>
        <v>1.0235718043584792</v>
      </c>
      <c r="M25" s="118">
        <f t="shared" ref="M25:T25" si="4">M2/L2</f>
        <v>1.0236046942330386</v>
      </c>
      <c r="N25" s="118">
        <f t="shared" si="4"/>
        <v>1.0236368704883605</v>
      </c>
      <c r="O25" s="118">
        <f t="shared" si="4"/>
        <v>1.023668346607143</v>
      </c>
      <c r="P25" s="118">
        <f t="shared" si="4"/>
        <v>1.0236991359093297</v>
      </c>
      <c r="Q25" s="118">
        <f t="shared" si="4"/>
        <v>1.0237292515495633</v>
      </c>
      <c r="R25" s="118">
        <f t="shared" si="4"/>
        <v>1.0237587065149174</v>
      </c>
      <c r="S25" s="118">
        <f t="shared" si="4"/>
        <v>1.0237875136229044</v>
      </c>
      <c r="T25" s="118">
        <f t="shared" si="4"/>
        <v>1.0238156855197373</v>
      </c>
    </row>
    <row r="26" spans="2:60">
      <c r="D26" s="216" t="s">
        <v>492</v>
      </c>
      <c r="E26" s="244">
        <f>'TRC Tool'!F27</f>
        <v>0</v>
      </c>
      <c r="F26" s="244">
        <f>$E26*'TRC Tool'!$D$14</f>
        <v>0</v>
      </c>
      <c r="G26" s="244">
        <f>$F26*(1+G$38)</f>
        <v>0</v>
      </c>
      <c r="H26" s="208"/>
      <c r="I26" s="396">
        <f ca="1">OFFSET($D14,0,'TRC Tool'!$D$16+6)</f>
        <v>0.26453527656048703</v>
      </c>
      <c r="J26" s="245">
        <f t="shared" si="2"/>
        <v>0</v>
      </c>
      <c r="K26" s="245">
        <f t="shared" si="3"/>
        <v>0</v>
      </c>
      <c r="L26" s="118">
        <f t="shared" ref="L26:T26" si="5">L3/K3</f>
        <v>1.0227904532274708</v>
      </c>
      <c r="M26" s="118">
        <f t="shared" si="5"/>
        <v>1.0228396877233683</v>
      </c>
      <c r="N26" s="118">
        <f t="shared" si="5"/>
        <v>1.0228879268153546</v>
      </c>
      <c r="O26" s="118">
        <f t="shared" si="5"/>
        <v>1.0229351861242304</v>
      </c>
      <c r="P26" s="118">
        <f t="shared" si="5"/>
        <v>1.0229814812279625</v>
      </c>
      <c r="Q26" s="118">
        <f t="shared" si="5"/>
        <v>1.0230268276512546</v>
      </c>
      <c r="R26" s="118">
        <f t="shared" si="5"/>
        <v>1.0230712408556524</v>
      </c>
      <c r="S26" s="118">
        <f t="shared" si="5"/>
        <v>1.0231147362301625</v>
      </c>
      <c r="T26" s="118">
        <f t="shared" si="5"/>
        <v>1.0231573290823825</v>
      </c>
    </row>
    <row r="27" spans="2:60">
      <c r="D27" s="216" t="s">
        <v>493</v>
      </c>
      <c r="E27" s="244">
        <f>'TRC Tool'!G27</f>
        <v>0</v>
      </c>
      <c r="F27" s="244">
        <f>$E27*'TRC Tool'!$D$14</f>
        <v>0</v>
      </c>
      <c r="G27" s="244">
        <f>$F27*(1+G$38)</f>
        <v>0</v>
      </c>
      <c r="H27" s="208"/>
      <c r="I27" s="396">
        <f ca="1">OFFSET($D15,0,'TRC Tool'!$D$16+6)</f>
        <v>0.35016056631110531</v>
      </c>
      <c r="J27" s="245">
        <f t="shared" si="2"/>
        <v>0</v>
      </c>
      <c r="K27" s="245">
        <f t="shared" si="3"/>
        <v>0</v>
      </c>
      <c r="L27" s="118">
        <f t="shared" ref="L27:T27" si="6">L4/K4</f>
        <v>1.023334194131537</v>
      </c>
      <c r="M27" s="118">
        <f t="shared" si="6"/>
        <v>1.0233721780450455</v>
      </c>
      <c r="N27" s="118">
        <f t="shared" si="6"/>
        <v>1.0234093548858596</v>
      </c>
      <c r="O27" s="118">
        <f t="shared" si="6"/>
        <v>1.0234457391301475</v>
      </c>
      <c r="P27" s="118">
        <f t="shared" si="6"/>
        <v>1.0234813451163773</v>
      </c>
      <c r="Q27" s="118">
        <f t="shared" si="6"/>
        <v>1.0235161870405662</v>
      </c>
      <c r="R27" s="118">
        <f t="shared" si="6"/>
        <v>1.02355027895189</v>
      </c>
      <c r="S27" s="118">
        <f t="shared" si="6"/>
        <v>1.0235836347486571</v>
      </c>
      <c r="T27" s="118">
        <f t="shared" si="6"/>
        <v>1.0236162681746168</v>
      </c>
    </row>
    <row r="28" spans="2:60">
      <c r="D28" s="216" t="s">
        <v>494</v>
      </c>
      <c r="E28" s="244">
        <f>'TRC Tool'!H27</f>
        <v>0</v>
      </c>
      <c r="F28" s="244">
        <f>$E28*'TRC Tool'!$D$14</f>
        <v>0</v>
      </c>
      <c r="G28" s="244">
        <f>$F28*(1+G$38)</f>
        <v>0</v>
      </c>
      <c r="H28" s="208"/>
      <c r="I28" s="396">
        <f ca="1">OFFSET($D16,0,'TRC Tool'!$D$16+6)</f>
        <v>0.27041303178853004</v>
      </c>
      <c r="J28" s="245">
        <f t="shared" si="2"/>
        <v>0</v>
      </c>
      <c r="K28" s="245">
        <f t="shared" si="3"/>
        <v>0</v>
      </c>
      <c r="L28" s="118">
        <f t="shared" ref="L28:T28" si="7">L5/K5</f>
        <v>1.0228388767736145</v>
      </c>
      <c r="M28" s="118">
        <f t="shared" si="7"/>
        <v>1.0228871322986839</v>
      </c>
      <c r="N28" s="118">
        <f t="shared" si="7"/>
        <v>1.0229344077810736</v>
      </c>
      <c r="O28" s="118">
        <f t="shared" si="7"/>
        <v>1.0229807187995494</v>
      </c>
      <c r="P28" s="118">
        <f t="shared" si="7"/>
        <v>1.023026080879784</v>
      </c>
      <c r="Q28" s="118">
        <f t="shared" si="7"/>
        <v>1.0230705094844519</v>
      </c>
      <c r="R28" s="118">
        <f t="shared" si="7"/>
        <v>1.0231140200038407</v>
      </c>
      <c r="S28" s="118">
        <f t="shared" si="7"/>
        <v>1.0231566277469717</v>
      </c>
      <c r="T28" s="118">
        <f t="shared" si="7"/>
        <v>1.0231983479332121</v>
      </c>
    </row>
    <row r="29" spans="2:60">
      <c r="D29" s="216" t="s">
        <v>495</v>
      </c>
      <c r="E29" s="246">
        <f>'TRC Tool'!K27</f>
        <v>0</v>
      </c>
      <c r="F29" s="246">
        <f>$E29*'TRC Tool'!$D$14</f>
        <v>0</v>
      </c>
      <c r="G29" s="246">
        <f>$F29*(1+G$39)</f>
        <v>0</v>
      </c>
      <c r="H29" s="208"/>
      <c r="I29" s="397">
        <f ca="1">OFFSET($D17,0,'TRC Tool'!$D$16+6)</f>
        <v>328.49845468906858</v>
      </c>
      <c r="J29" s="245">
        <f t="shared" si="2"/>
        <v>0</v>
      </c>
      <c r="K29" s="245">
        <f t="shared" si="3"/>
        <v>0</v>
      </c>
      <c r="L29" s="118">
        <f t="shared" ref="L29:T29" si="8">L6/K6</f>
        <v>1.0249999999999999</v>
      </c>
      <c r="M29" s="118">
        <f t="shared" si="8"/>
        <v>1.0249999999999999</v>
      </c>
      <c r="N29" s="118">
        <f t="shared" si="8"/>
        <v>1.0249999999999999</v>
      </c>
      <c r="O29" s="118">
        <f t="shared" si="8"/>
        <v>1.0249999999999999</v>
      </c>
      <c r="P29" s="118">
        <f t="shared" si="8"/>
        <v>1.0249999999999999</v>
      </c>
      <c r="Q29" s="118">
        <f t="shared" si="8"/>
        <v>1.0249999999999999</v>
      </c>
      <c r="R29" s="118">
        <f t="shared" si="8"/>
        <v>1.0249999999999999</v>
      </c>
      <c r="S29" s="118">
        <f t="shared" si="8"/>
        <v>1.0249999999999999</v>
      </c>
      <c r="T29" s="118">
        <f t="shared" si="8"/>
        <v>1.0249999999999999</v>
      </c>
    </row>
    <row r="30" spans="2:60">
      <c r="D30" s="216" t="s">
        <v>496</v>
      </c>
      <c r="E30" s="244">
        <f>'TRC Tool'!L27</f>
        <v>0</v>
      </c>
      <c r="F30" s="244">
        <f>$E30*'TRC Tool'!$D$14</f>
        <v>0</v>
      </c>
      <c r="G30" s="244">
        <f>$F30*(1+G$40)</f>
        <v>0</v>
      </c>
      <c r="H30" s="208"/>
      <c r="I30" s="396">
        <f ca="1">OFFSET($D18,0,'TRC Tool'!$D$16+6)</f>
        <v>3.0734540383860063</v>
      </c>
      <c r="J30" s="245">
        <f t="shared" si="2"/>
        <v>0</v>
      </c>
      <c r="K30" s="245">
        <f t="shared" si="3"/>
        <v>0</v>
      </c>
      <c r="L30" s="118">
        <f t="shared" ref="L30:T30" si="9">L7/K7</f>
        <v>1</v>
      </c>
      <c r="M30" s="118">
        <f t="shared" si="9"/>
        <v>1</v>
      </c>
      <c r="N30" s="118">
        <f t="shared" si="9"/>
        <v>1</v>
      </c>
      <c r="O30" s="118">
        <f t="shared" si="9"/>
        <v>1</v>
      </c>
      <c r="P30" s="118">
        <f t="shared" si="9"/>
        <v>1</v>
      </c>
      <c r="Q30" s="118">
        <f t="shared" si="9"/>
        <v>1</v>
      </c>
      <c r="R30" s="118">
        <f t="shared" si="9"/>
        <v>1</v>
      </c>
      <c r="S30" s="118">
        <f t="shared" si="9"/>
        <v>1</v>
      </c>
      <c r="T30" s="118">
        <f t="shared" si="9"/>
        <v>1</v>
      </c>
    </row>
    <row r="31" spans="2:60">
      <c r="D31" s="216" t="s">
        <v>509</v>
      </c>
      <c r="E31" s="208"/>
      <c r="F31" s="208"/>
      <c r="G31" s="208"/>
      <c r="H31" s="216">
        <f>'TRC Tool'!$D$27</f>
        <v>0</v>
      </c>
      <c r="I31" s="208"/>
      <c r="J31" s="208"/>
      <c r="K31" s="245">
        <f>$H31*'TRC Tool'!$D$14</f>
        <v>0</v>
      </c>
      <c r="L31" s="118">
        <f t="shared" ref="L31:T31" si="10">L8/K8</f>
        <v>1</v>
      </c>
      <c r="M31" s="118">
        <f t="shared" si="10"/>
        <v>1</v>
      </c>
      <c r="N31" s="118">
        <f t="shared" si="10"/>
        <v>1</v>
      </c>
      <c r="O31" s="118">
        <f t="shared" si="10"/>
        <v>1</v>
      </c>
      <c r="P31" s="118">
        <f t="shared" si="10"/>
        <v>1</v>
      </c>
      <c r="Q31" s="118">
        <f t="shared" si="10"/>
        <v>1</v>
      </c>
      <c r="R31" s="118">
        <f t="shared" si="10"/>
        <v>1</v>
      </c>
      <c r="S31" s="118">
        <f t="shared" si="10"/>
        <v>1</v>
      </c>
      <c r="T31" s="118">
        <f t="shared" si="10"/>
        <v>1</v>
      </c>
    </row>
    <row r="32" spans="2:60">
      <c r="D32" s="216" t="s">
        <v>510</v>
      </c>
      <c r="E32" s="208"/>
      <c r="F32" s="208"/>
      <c r="G32" s="208"/>
      <c r="H32" s="220">
        <f>'TRC Tool'!D21</f>
        <v>0</v>
      </c>
      <c r="I32" s="396">
        <f ca="1">OFFSET($D21,0,'TRC Tool'!$D$16+6)</f>
        <v>4.5977441596272177</v>
      </c>
      <c r="J32" s="208"/>
      <c r="K32" s="245">
        <f ca="1">H32*I32</f>
        <v>0</v>
      </c>
      <c r="L32" s="118">
        <f t="shared" ref="L32:T32" si="11">L9/K9</f>
        <v>1</v>
      </c>
      <c r="M32" s="118">
        <f t="shared" si="11"/>
        <v>1</v>
      </c>
      <c r="N32" s="118">
        <f t="shared" si="11"/>
        <v>1</v>
      </c>
      <c r="O32" s="118">
        <f t="shared" si="11"/>
        <v>1</v>
      </c>
      <c r="P32" s="118">
        <f t="shared" si="11"/>
        <v>1</v>
      </c>
      <c r="Q32" s="118">
        <f t="shared" si="11"/>
        <v>1</v>
      </c>
      <c r="R32" s="118">
        <f t="shared" si="11"/>
        <v>1</v>
      </c>
      <c r="S32" s="118">
        <f t="shared" si="11"/>
        <v>1</v>
      </c>
      <c r="T32" s="118">
        <f t="shared" si="11"/>
        <v>1</v>
      </c>
    </row>
    <row r="33" spans="2:20">
      <c r="D33" s="216" t="s">
        <v>511</v>
      </c>
      <c r="E33" s="208"/>
      <c r="F33" s="208"/>
      <c r="G33" s="208"/>
      <c r="H33" s="220">
        <f>'TRC Tool'!D22</f>
        <v>0</v>
      </c>
      <c r="I33" s="396">
        <f ca="1">OFFSET($D22,0,'TRC Tool'!$D$16+6)</f>
        <v>4.5977441596272177</v>
      </c>
      <c r="J33" s="208"/>
      <c r="K33" s="245">
        <f ca="1">H33*I33</f>
        <v>0</v>
      </c>
      <c r="L33" s="118">
        <f t="shared" ref="L33:T33" si="12">L10/K10</f>
        <v>1</v>
      </c>
      <c r="M33" s="118">
        <f t="shared" si="12"/>
        <v>1</v>
      </c>
      <c r="N33" s="118">
        <f t="shared" si="12"/>
        <v>1</v>
      </c>
      <c r="O33" s="118">
        <f t="shared" si="12"/>
        <v>1</v>
      </c>
      <c r="P33" s="118">
        <f t="shared" si="12"/>
        <v>1</v>
      </c>
      <c r="Q33" s="118">
        <f t="shared" si="12"/>
        <v>1</v>
      </c>
      <c r="R33" s="118">
        <f t="shared" si="12"/>
        <v>1</v>
      </c>
      <c r="S33" s="118">
        <f t="shared" si="12"/>
        <v>1</v>
      </c>
      <c r="T33" s="118">
        <f t="shared" si="12"/>
        <v>1</v>
      </c>
    </row>
    <row r="34" spans="2:20">
      <c r="D34" s="216" t="s">
        <v>401</v>
      </c>
      <c r="E34" s="208"/>
      <c r="F34" s="208"/>
      <c r="G34" s="208"/>
      <c r="H34" s="216">
        <f>'TRC Tool'!$D$17</f>
        <v>0</v>
      </c>
      <c r="I34" s="208"/>
      <c r="J34" s="208"/>
      <c r="K34" s="245">
        <f>$H34*(1-'TRC Tool'!$D$14)</f>
        <v>0</v>
      </c>
      <c r="L34" s="118">
        <f t="shared" ref="L34:T34" si="13">L11/K11</f>
        <v>1</v>
      </c>
      <c r="M34" s="118">
        <f t="shared" si="13"/>
        <v>1</v>
      </c>
      <c r="N34" s="118">
        <f t="shared" si="13"/>
        <v>1</v>
      </c>
      <c r="O34" s="118">
        <f t="shared" si="13"/>
        <v>1</v>
      </c>
      <c r="P34" s="118">
        <f t="shared" si="13"/>
        <v>1</v>
      </c>
      <c r="Q34" s="118">
        <f t="shared" si="13"/>
        <v>1</v>
      </c>
      <c r="R34" s="118">
        <f t="shared" si="13"/>
        <v>1</v>
      </c>
      <c r="S34" s="118">
        <f t="shared" si="13"/>
        <v>1</v>
      </c>
      <c r="T34" s="118">
        <f t="shared" si="13"/>
        <v>1</v>
      </c>
    </row>
    <row r="35" spans="2:20">
      <c r="D35" s="216" t="s">
        <v>512</v>
      </c>
      <c r="E35" s="208"/>
      <c r="F35" s="208"/>
      <c r="G35" s="208"/>
      <c r="H35" s="216">
        <f>'TRC Tool'!$D$18</f>
        <v>0</v>
      </c>
      <c r="I35" s="208"/>
      <c r="J35" s="208"/>
      <c r="K35" s="245">
        <f>$H35</f>
        <v>0</v>
      </c>
    </row>
    <row r="37" spans="2:20">
      <c r="B37" s="208" t="s">
        <v>513</v>
      </c>
    </row>
    <row r="38" spans="2:20">
      <c r="D38" s="216" t="s">
        <v>514</v>
      </c>
      <c r="G38" s="227">
        <v>6.4000000000000001E-2</v>
      </c>
    </row>
    <row r="39" spans="2:20">
      <c r="D39" s="216" t="s">
        <v>515</v>
      </c>
      <c r="G39" s="227">
        <v>6.4000000000000001E-2</v>
      </c>
    </row>
    <row r="40" spans="2:20">
      <c r="D40" s="216" t="s">
        <v>516</v>
      </c>
      <c r="G40" s="227">
        <v>0.02</v>
      </c>
    </row>
    <row r="52" spans="2:6">
      <c r="B52" s="207" t="s">
        <v>519</v>
      </c>
      <c r="C52" s="207" t="s">
        <v>520</v>
      </c>
      <c r="D52" s="207" t="s">
        <v>521</v>
      </c>
      <c r="E52" s="207" t="s">
        <v>522</v>
      </c>
    </row>
    <row r="53" spans="2:6" ht="15">
      <c r="B53" s="208" t="s">
        <v>427</v>
      </c>
      <c r="C53" s="118" t="s">
        <v>428</v>
      </c>
      <c r="D53" s="209">
        <v>0.6</v>
      </c>
      <c r="E53" s="247">
        <v>0.63839169393108897</v>
      </c>
    </row>
    <row r="54" spans="2:6" ht="15">
      <c r="B54" s="208"/>
      <c r="C54" s="118" t="s">
        <v>431</v>
      </c>
      <c r="D54" s="209">
        <v>0.6</v>
      </c>
      <c r="E54" s="247">
        <v>0.63839169393108897</v>
      </c>
    </row>
    <row r="55" spans="2:6" ht="15">
      <c r="B55" s="208"/>
      <c r="C55" s="118" t="s">
        <v>433</v>
      </c>
      <c r="D55" s="209">
        <v>0.73</v>
      </c>
      <c r="E55" s="248">
        <v>1.4629453529936458</v>
      </c>
    </row>
    <row r="56" spans="2:6" ht="15">
      <c r="B56" s="208"/>
      <c r="C56" s="118" t="s">
        <v>436</v>
      </c>
      <c r="D56" s="209">
        <v>0.9</v>
      </c>
      <c r="E56" s="248">
        <v>5.217701068476237</v>
      </c>
    </row>
    <row r="57" spans="2:6" ht="15">
      <c r="B57" s="208"/>
      <c r="C57" s="118" t="s">
        <v>442</v>
      </c>
      <c r="D57" s="209">
        <v>0.6</v>
      </c>
      <c r="E57" s="247">
        <v>0.724805976893097</v>
      </c>
    </row>
    <row r="58" spans="2:6" ht="15">
      <c r="B58" s="208"/>
      <c r="C58" s="118" t="s">
        <v>446</v>
      </c>
      <c r="D58" s="209">
        <v>0.9</v>
      </c>
      <c r="E58" s="247">
        <v>1.0771428721471032</v>
      </c>
    </row>
    <row r="59" spans="2:6">
      <c r="C59" s="231" t="s">
        <v>398</v>
      </c>
      <c r="D59" s="232">
        <v>1</v>
      </c>
      <c r="E59" s="249">
        <v>0.2</v>
      </c>
      <c r="F59" s="211"/>
    </row>
  </sheetData>
  <customSheetViews>
    <customSheetView guid="{C56B3D6B-3B98-4A17-BD3C-B9F218E372DD}" scale="90" showGridLines="0" state="hidden" topLeftCell="B1">
      <selection activeCell="I25" sqref="I25"/>
      <pageMargins left="0.7" right="0.7" top="0.75" bottom="0.75" header="0.3" footer="0.3"/>
      <pageSetup orientation="portrait" r:id="rId1"/>
    </customSheetView>
    <customSheetView guid="{108BB875-1A79-407F-97F6-6D743F46DF3B}" scale="90" showGridLines="0" state="hidden" topLeftCell="B1">
      <selection activeCell="I25" sqref="I25"/>
      <pageMargins left="0.7" right="0.7" top="0.75" bottom="0.75" header="0.3" footer="0.3"/>
      <pageSetup orientation="portrait" r:id="rId2"/>
    </customSheetView>
  </customSheetViews>
  <pageMargins left="0.7" right="0.7" top="0.75" bottom="0.75" header="0.3" footer="0.3"/>
  <pageSetup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G13"/>
  <sheetViews>
    <sheetView workbookViewId="0">
      <selection activeCell="B9" sqref="B9"/>
    </sheetView>
  </sheetViews>
  <sheetFormatPr defaultRowHeight="15"/>
  <cols>
    <col min="1" max="1" width="12.85546875" customWidth="1"/>
    <col min="2" max="2" width="22.140625" customWidth="1"/>
    <col min="3" max="3" width="14" customWidth="1"/>
    <col min="11" max="11" width="26" customWidth="1"/>
    <col min="257" max="257" width="12.85546875" customWidth="1"/>
    <col min="258" max="258" width="22.140625" customWidth="1"/>
    <col min="259" max="259" width="14" customWidth="1"/>
    <col min="267" max="267" width="26" customWidth="1"/>
    <col min="513" max="513" width="12.85546875" customWidth="1"/>
    <col min="514" max="514" width="22.140625" customWidth="1"/>
    <col min="515" max="515" width="14" customWidth="1"/>
    <col min="523" max="523" width="26" customWidth="1"/>
    <col min="769" max="769" width="12.85546875" customWidth="1"/>
    <col min="770" max="770" width="22.140625" customWidth="1"/>
    <col min="771" max="771" width="14" customWidth="1"/>
    <col min="779" max="779" width="26" customWidth="1"/>
    <col min="1025" max="1025" width="12.85546875" customWidth="1"/>
    <col min="1026" max="1026" width="22.140625" customWidth="1"/>
    <col min="1027" max="1027" width="14" customWidth="1"/>
    <col min="1035" max="1035" width="26" customWidth="1"/>
    <col min="1281" max="1281" width="12.85546875" customWidth="1"/>
    <col min="1282" max="1282" width="22.140625" customWidth="1"/>
    <col min="1283" max="1283" width="14" customWidth="1"/>
    <col min="1291" max="1291" width="26" customWidth="1"/>
    <col min="1537" max="1537" width="12.85546875" customWidth="1"/>
    <col min="1538" max="1538" width="22.140625" customWidth="1"/>
    <col min="1539" max="1539" width="14" customWidth="1"/>
    <col min="1547" max="1547" width="26" customWidth="1"/>
    <col min="1793" max="1793" width="12.85546875" customWidth="1"/>
    <col min="1794" max="1794" width="22.140625" customWidth="1"/>
    <col min="1795" max="1795" width="14" customWidth="1"/>
    <col min="1803" max="1803" width="26" customWidth="1"/>
    <col min="2049" max="2049" width="12.85546875" customWidth="1"/>
    <col min="2050" max="2050" width="22.140625" customWidth="1"/>
    <col min="2051" max="2051" width="14" customWidth="1"/>
    <col min="2059" max="2059" width="26" customWidth="1"/>
    <col min="2305" max="2305" width="12.85546875" customWidth="1"/>
    <col min="2306" max="2306" width="22.140625" customWidth="1"/>
    <col min="2307" max="2307" width="14" customWidth="1"/>
    <col min="2315" max="2315" width="26" customWidth="1"/>
    <col min="2561" max="2561" width="12.85546875" customWidth="1"/>
    <col min="2562" max="2562" width="22.140625" customWidth="1"/>
    <col min="2563" max="2563" width="14" customWidth="1"/>
    <col min="2571" max="2571" width="26" customWidth="1"/>
    <col min="2817" max="2817" width="12.85546875" customWidth="1"/>
    <col min="2818" max="2818" width="22.140625" customWidth="1"/>
    <col min="2819" max="2819" width="14" customWidth="1"/>
    <col min="2827" max="2827" width="26" customWidth="1"/>
    <col min="3073" max="3073" width="12.85546875" customWidth="1"/>
    <col min="3074" max="3074" width="22.140625" customWidth="1"/>
    <col min="3075" max="3075" width="14" customWidth="1"/>
    <col min="3083" max="3083" width="26" customWidth="1"/>
    <col min="3329" max="3329" width="12.85546875" customWidth="1"/>
    <col min="3330" max="3330" width="22.140625" customWidth="1"/>
    <col min="3331" max="3331" width="14" customWidth="1"/>
    <col min="3339" max="3339" width="26" customWidth="1"/>
    <col min="3585" max="3585" width="12.85546875" customWidth="1"/>
    <col min="3586" max="3586" width="22.140625" customWidth="1"/>
    <col min="3587" max="3587" width="14" customWidth="1"/>
    <col min="3595" max="3595" width="26" customWidth="1"/>
    <col min="3841" max="3841" width="12.85546875" customWidth="1"/>
    <col min="3842" max="3842" width="22.140625" customWidth="1"/>
    <col min="3843" max="3843" width="14" customWidth="1"/>
    <col min="3851" max="3851" width="26" customWidth="1"/>
    <col min="4097" max="4097" width="12.85546875" customWidth="1"/>
    <col min="4098" max="4098" width="22.140625" customWidth="1"/>
    <col min="4099" max="4099" width="14" customWidth="1"/>
    <col min="4107" max="4107" width="26" customWidth="1"/>
    <col min="4353" max="4353" width="12.85546875" customWidth="1"/>
    <col min="4354" max="4354" width="22.140625" customWidth="1"/>
    <col min="4355" max="4355" width="14" customWidth="1"/>
    <col min="4363" max="4363" width="26" customWidth="1"/>
    <col min="4609" max="4609" width="12.85546875" customWidth="1"/>
    <col min="4610" max="4610" width="22.140625" customWidth="1"/>
    <col min="4611" max="4611" width="14" customWidth="1"/>
    <col min="4619" max="4619" width="26" customWidth="1"/>
    <col min="4865" max="4865" width="12.85546875" customWidth="1"/>
    <col min="4866" max="4866" width="22.140625" customWidth="1"/>
    <col min="4867" max="4867" width="14" customWidth="1"/>
    <col min="4875" max="4875" width="26" customWidth="1"/>
    <col min="5121" max="5121" width="12.85546875" customWidth="1"/>
    <col min="5122" max="5122" width="22.140625" customWidth="1"/>
    <col min="5123" max="5123" width="14" customWidth="1"/>
    <col min="5131" max="5131" width="26" customWidth="1"/>
    <col min="5377" max="5377" width="12.85546875" customWidth="1"/>
    <col min="5378" max="5378" width="22.140625" customWidth="1"/>
    <col min="5379" max="5379" width="14" customWidth="1"/>
    <col min="5387" max="5387" width="26" customWidth="1"/>
    <col min="5633" max="5633" width="12.85546875" customWidth="1"/>
    <col min="5634" max="5634" width="22.140625" customWidth="1"/>
    <col min="5635" max="5635" width="14" customWidth="1"/>
    <col min="5643" max="5643" width="26" customWidth="1"/>
    <col min="5889" max="5889" width="12.85546875" customWidth="1"/>
    <col min="5890" max="5890" width="22.140625" customWidth="1"/>
    <col min="5891" max="5891" width="14" customWidth="1"/>
    <col min="5899" max="5899" width="26" customWidth="1"/>
    <col min="6145" max="6145" width="12.85546875" customWidth="1"/>
    <col min="6146" max="6146" width="22.140625" customWidth="1"/>
    <col min="6147" max="6147" width="14" customWidth="1"/>
    <col min="6155" max="6155" width="26" customWidth="1"/>
    <col min="6401" max="6401" width="12.85546875" customWidth="1"/>
    <col min="6402" max="6402" width="22.140625" customWidth="1"/>
    <col min="6403" max="6403" width="14" customWidth="1"/>
    <col min="6411" max="6411" width="26" customWidth="1"/>
    <col min="6657" max="6657" width="12.85546875" customWidth="1"/>
    <col min="6658" max="6658" width="22.140625" customWidth="1"/>
    <col min="6659" max="6659" width="14" customWidth="1"/>
    <col min="6667" max="6667" width="26" customWidth="1"/>
    <col min="6913" max="6913" width="12.85546875" customWidth="1"/>
    <col min="6914" max="6914" width="22.140625" customWidth="1"/>
    <col min="6915" max="6915" width="14" customWidth="1"/>
    <col min="6923" max="6923" width="26" customWidth="1"/>
    <col min="7169" max="7169" width="12.85546875" customWidth="1"/>
    <col min="7170" max="7170" width="22.140625" customWidth="1"/>
    <col min="7171" max="7171" width="14" customWidth="1"/>
    <col min="7179" max="7179" width="26" customWidth="1"/>
    <col min="7425" max="7425" width="12.85546875" customWidth="1"/>
    <col min="7426" max="7426" width="22.140625" customWidth="1"/>
    <col min="7427" max="7427" width="14" customWidth="1"/>
    <col min="7435" max="7435" width="26" customWidth="1"/>
    <col min="7681" max="7681" width="12.85546875" customWidth="1"/>
    <col min="7682" max="7682" width="22.140625" customWidth="1"/>
    <col min="7683" max="7683" width="14" customWidth="1"/>
    <col min="7691" max="7691" width="26" customWidth="1"/>
    <col min="7937" max="7937" width="12.85546875" customWidth="1"/>
    <col min="7938" max="7938" width="22.140625" customWidth="1"/>
    <col min="7939" max="7939" width="14" customWidth="1"/>
    <col min="7947" max="7947" width="26" customWidth="1"/>
    <col min="8193" max="8193" width="12.85546875" customWidth="1"/>
    <col min="8194" max="8194" width="22.140625" customWidth="1"/>
    <col min="8195" max="8195" width="14" customWidth="1"/>
    <col min="8203" max="8203" width="26" customWidth="1"/>
    <col min="8449" max="8449" width="12.85546875" customWidth="1"/>
    <col min="8450" max="8450" width="22.140625" customWidth="1"/>
    <col min="8451" max="8451" width="14" customWidth="1"/>
    <col min="8459" max="8459" width="26" customWidth="1"/>
    <col min="8705" max="8705" width="12.85546875" customWidth="1"/>
    <col min="8706" max="8706" width="22.140625" customWidth="1"/>
    <col min="8707" max="8707" width="14" customWidth="1"/>
    <col min="8715" max="8715" width="26" customWidth="1"/>
    <col min="8961" max="8961" width="12.85546875" customWidth="1"/>
    <col min="8962" max="8962" width="22.140625" customWidth="1"/>
    <col min="8963" max="8963" width="14" customWidth="1"/>
    <col min="8971" max="8971" width="26" customWidth="1"/>
    <col min="9217" max="9217" width="12.85546875" customWidth="1"/>
    <col min="9218" max="9218" width="22.140625" customWidth="1"/>
    <col min="9219" max="9219" width="14" customWidth="1"/>
    <col min="9227" max="9227" width="26" customWidth="1"/>
    <col min="9473" max="9473" width="12.85546875" customWidth="1"/>
    <col min="9474" max="9474" width="22.140625" customWidth="1"/>
    <col min="9475" max="9475" width="14" customWidth="1"/>
    <col min="9483" max="9483" width="26" customWidth="1"/>
    <col min="9729" max="9729" width="12.85546875" customWidth="1"/>
    <col min="9730" max="9730" width="22.140625" customWidth="1"/>
    <col min="9731" max="9731" width="14" customWidth="1"/>
    <col min="9739" max="9739" width="26" customWidth="1"/>
    <col min="9985" max="9985" width="12.85546875" customWidth="1"/>
    <col min="9986" max="9986" width="22.140625" customWidth="1"/>
    <col min="9987" max="9987" width="14" customWidth="1"/>
    <col min="9995" max="9995" width="26" customWidth="1"/>
    <col min="10241" max="10241" width="12.85546875" customWidth="1"/>
    <col min="10242" max="10242" width="22.140625" customWidth="1"/>
    <col min="10243" max="10243" width="14" customWidth="1"/>
    <col min="10251" max="10251" width="26" customWidth="1"/>
    <col min="10497" max="10497" width="12.85546875" customWidth="1"/>
    <col min="10498" max="10498" width="22.140625" customWidth="1"/>
    <col min="10499" max="10499" width="14" customWidth="1"/>
    <col min="10507" max="10507" width="26" customWidth="1"/>
    <col min="10753" max="10753" width="12.85546875" customWidth="1"/>
    <col min="10754" max="10754" width="22.140625" customWidth="1"/>
    <col min="10755" max="10755" width="14" customWidth="1"/>
    <col min="10763" max="10763" width="26" customWidth="1"/>
    <col min="11009" max="11009" width="12.85546875" customWidth="1"/>
    <col min="11010" max="11010" width="22.140625" customWidth="1"/>
    <col min="11011" max="11011" width="14" customWidth="1"/>
    <col min="11019" max="11019" width="26" customWidth="1"/>
    <col min="11265" max="11265" width="12.85546875" customWidth="1"/>
    <col min="11266" max="11266" width="22.140625" customWidth="1"/>
    <col min="11267" max="11267" width="14" customWidth="1"/>
    <col min="11275" max="11275" width="26" customWidth="1"/>
    <col min="11521" max="11521" width="12.85546875" customWidth="1"/>
    <col min="11522" max="11522" width="22.140625" customWidth="1"/>
    <col min="11523" max="11523" width="14" customWidth="1"/>
    <col min="11531" max="11531" width="26" customWidth="1"/>
    <col min="11777" max="11777" width="12.85546875" customWidth="1"/>
    <col min="11778" max="11778" width="22.140625" customWidth="1"/>
    <col min="11779" max="11779" width="14" customWidth="1"/>
    <col min="11787" max="11787" width="26" customWidth="1"/>
    <col min="12033" max="12033" width="12.85546875" customWidth="1"/>
    <col min="12034" max="12034" width="22.140625" customWidth="1"/>
    <col min="12035" max="12035" width="14" customWidth="1"/>
    <col min="12043" max="12043" width="26" customWidth="1"/>
    <col min="12289" max="12289" width="12.85546875" customWidth="1"/>
    <col min="12290" max="12290" width="22.140625" customWidth="1"/>
    <col min="12291" max="12291" width="14" customWidth="1"/>
    <col min="12299" max="12299" width="26" customWidth="1"/>
    <col min="12545" max="12545" width="12.85546875" customWidth="1"/>
    <col min="12546" max="12546" width="22.140625" customWidth="1"/>
    <col min="12547" max="12547" width="14" customWidth="1"/>
    <col min="12555" max="12555" width="26" customWidth="1"/>
    <col min="12801" max="12801" width="12.85546875" customWidth="1"/>
    <col min="12802" max="12802" width="22.140625" customWidth="1"/>
    <col min="12803" max="12803" width="14" customWidth="1"/>
    <col min="12811" max="12811" width="26" customWidth="1"/>
    <col min="13057" max="13057" width="12.85546875" customWidth="1"/>
    <col min="13058" max="13058" width="22.140625" customWidth="1"/>
    <col min="13059" max="13059" width="14" customWidth="1"/>
    <col min="13067" max="13067" width="26" customWidth="1"/>
    <col min="13313" max="13313" width="12.85546875" customWidth="1"/>
    <col min="13314" max="13314" width="22.140625" customWidth="1"/>
    <col min="13315" max="13315" width="14" customWidth="1"/>
    <col min="13323" max="13323" width="26" customWidth="1"/>
    <col min="13569" max="13569" width="12.85546875" customWidth="1"/>
    <col min="13570" max="13570" width="22.140625" customWidth="1"/>
    <col min="13571" max="13571" width="14" customWidth="1"/>
    <col min="13579" max="13579" width="26" customWidth="1"/>
    <col min="13825" max="13825" width="12.85546875" customWidth="1"/>
    <col min="13826" max="13826" width="22.140625" customWidth="1"/>
    <col min="13827" max="13827" width="14" customWidth="1"/>
    <col min="13835" max="13835" width="26" customWidth="1"/>
    <col min="14081" max="14081" width="12.85546875" customWidth="1"/>
    <col min="14082" max="14082" width="22.140625" customWidth="1"/>
    <col min="14083" max="14083" width="14" customWidth="1"/>
    <col min="14091" max="14091" width="26" customWidth="1"/>
    <col min="14337" max="14337" width="12.85546875" customWidth="1"/>
    <col min="14338" max="14338" width="22.140625" customWidth="1"/>
    <col min="14339" max="14339" width="14" customWidth="1"/>
    <col min="14347" max="14347" width="26" customWidth="1"/>
    <col min="14593" max="14593" width="12.85546875" customWidth="1"/>
    <col min="14594" max="14594" width="22.140625" customWidth="1"/>
    <col min="14595" max="14595" width="14" customWidth="1"/>
    <col min="14603" max="14603" width="26" customWidth="1"/>
    <col min="14849" max="14849" width="12.85546875" customWidth="1"/>
    <col min="14850" max="14850" width="22.140625" customWidth="1"/>
    <col min="14851" max="14851" width="14" customWidth="1"/>
    <col min="14859" max="14859" width="26" customWidth="1"/>
    <col min="15105" max="15105" width="12.85546875" customWidth="1"/>
    <col min="15106" max="15106" width="22.140625" customWidth="1"/>
    <col min="15107" max="15107" width="14" customWidth="1"/>
    <col min="15115" max="15115" width="26" customWidth="1"/>
    <col min="15361" max="15361" width="12.85546875" customWidth="1"/>
    <col min="15362" max="15362" width="22.140625" customWidth="1"/>
    <col min="15363" max="15363" width="14" customWidth="1"/>
    <col min="15371" max="15371" width="26" customWidth="1"/>
    <col min="15617" max="15617" width="12.85546875" customWidth="1"/>
    <col min="15618" max="15618" width="22.140625" customWidth="1"/>
    <col min="15619" max="15619" width="14" customWidth="1"/>
    <col min="15627" max="15627" width="26" customWidth="1"/>
    <col min="15873" max="15873" width="12.85546875" customWidth="1"/>
    <col min="15874" max="15874" width="22.140625" customWidth="1"/>
    <col min="15875" max="15875" width="14" customWidth="1"/>
    <col min="15883" max="15883" width="26" customWidth="1"/>
    <col min="16129" max="16129" width="12.85546875" customWidth="1"/>
    <col min="16130" max="16130" width="22.140625" customWidth="1"/>
    <col min="16131" max="16131" width="14" customWidth="1"/>
    <col min="16139" max="16139" width="26" customWidth="1"/>
  </cols>
  <sheetData>
    <row r="1" spans="1:7">
      <c r="A1" s="307"/>
      <c r="B1" s="307"/>
      <c r="C1" s="307"/>
      <c r="D1" s="307"/>
      <c r="E1" s="307"/>
      <c r="F1" s="307"/>
      <c r="G1" s="307"/>
    </row>
    <row r="2" spans="1:7">
      <c r="A2" s="307"/>
      <c r="B2" s="307"/>
      <c r="C2" s="307"/>
      <c r="D2" s="307"/>
      <c r="E2" s="307"/>
      <c r="F2" s="307"/>
      <c r="G2" s="307"/>
    </row>
    <row r="3" spans="1:7">
      <c r="A3" s="307"/>
      <c r="B3" s="307"/>
      <c r="C3" s="307"/>
      <c r="D3" s="307"/>
      <c r="E3" s="307"/>
      <c r="F3" s="307"/>
      <c r="G3" s="307"/>
    </row>
    <row r="4" spans="1:7">
      <c r="A4" s="307"/>
      <c r="B4" s="307"/>
      <c r="C4" s="307"/>
      <c r="D4" s="307"/>
      <c r="E4" s="307"/>
      <c r="F4" s="307"/>
      <c r="G4" s="307"/>
    </row>
    <row r="5" spans="1:7">
      <c r="A5" s="307"/>
      <c r="B5" s="307"/>
      <c r="C5" s="307"/>
      <c r="D5" s="307"/>
      <c r="E5" s="307"/>
      <c r="F5" s="307"/>
      <c r="G5" s="307"/>
    </row>
    <row r="6" spans="1:7">
      <c r="A6" s="307"/>
      <c r="B6" s="307"/>
      <c r="C6" s="307"/>
      <c r="D6" s="307"/>
      <c r="E6" s="307"/>
      <c r="F6" s="307"/>
      <c r="G6" s="307"/>
    </row>
    <row r="7" spans="1:7">
      <c r="A7" t="s">
        <v>178</v>
      </c>
    </row>
    <row r="8" spans="1:7">
      <c r="A8" t="s">
        <v>179</v>
      </c>
    </row>
    <row r="9" spans="1:7">
      <c r="B9" s="49" t="s">
        <v>95</v>
      </c>
    </row>
    <row r="10" spans="1:7">
      <c r="B10" s="50" t="str">
        <f>IF(Utility_Name="Pepco","PEPCO",IF(Utility_Name="Delmarva Power","DELMARVA POWER",""))</f>
        <v>DELMARVA POWER</v>
      </c>
    </row>
    <row r="11" spans="1:7">
      <c r="B11" s="50" t="str">
        <f>IF(Utility_Name="Pepco","Pepco Energy Savings for Business Program",IF(Utility_Name="Delmarva Power","Delmarva Power Energy Savings for Business Program",""))</f>
        <v>Delmarva Power Energy Savings for Business Program</v>
      </c>
    </row>
    <row r="12" spans="1:7">
      <c r="A12" t="s">
        <v>689</v>
      </c>
      <c r="B12" s="50"/>
    </row>
    <row r="13" spans="1:7">
      <c r="A13" t="s">
        <v>690</v>
      </c>
    </row>
  </sheetData>
  <customSheetViews>
    <customSheetView guid="{C56B3D6B-3B98-4A17-BD3C-B9F218E372DD}" state="hidden">
      <selection activeCell="F8" sqref="F8"/>
      <pageMargins left="0.7" right="0.7" top="0.75" bottom="0.75" header="0.3" footer="0.3"/>
      <pageSetup orientation="portrait" r:id="rId1"/>
    </customSheetView>
    <customSheetView guid="{108BB875-1A79-407F-97F6-6D743F46DF3B}" state="hidden">
      <selection activeCell="F8" sqref="F8"/>
      <pageMargins left="0.7" right="0.7" top="0.75" bottom="0.75" header="0.3" footer="0.3"/>
      <pageSetup orientation="portrait" r:id="rId2"/>
    </customSheetView>
  </customSheetViews>
  <dataValidations count="2">
    <dataValidation type="list" allowBlank="1" showInputMessage="1" showErrorMessage="1" sqref="B65544 WVJ983048 WLN983048 WBR983048 VRV983048 VHZ983048 UYD983048 UOH983048 UEL983048 TUP983048 TKT983048 TAX983048 SRB983048 SHF983048 RXJ983048 RNN983048 RDR983048 QTV983048 QJZ983048 QAD983048 PQH983048 PGL983048 OWP983048 OMT983048 OCX983048 NTB983048 NJF983048 MZJ983048 MPN983048 MFR983048 LVV983048 LLZ983048 LCD983048 KSH983048 KIL983048 JYP983048 JOT983048 JEX983048 IVB983048 ILF983048 IBJ983048 HRN983048 HHR983048 GXV983048 GNZ983048 GED983048 FUH983048 FKL983048 FAP983048 EQT983048 EGX983048 DXB983048 DNF983048 DDJ983048 CTN983048 CJR983048 BZV983048 BPZ983048 BGD983048 AWH983048 AML983048 ACP983048 ST983048 IX983048 B983048 WVJ917512 WLN917512 WBR917512 VRV917512 VHZ917512 UYD917512 UOH917512 UEL917512 TUP917512 TKT917512 TAX917512 SRB917512 SHF917512 RXJ917512 RNN917512 RDR917512 QTV917512 QJZ917512 QAD917512 PQH917512 PGL917512 OWP917512 OMT917512 OCX917512 NTB917512 NJF917512 MZJ917512 MPN917512 MFR917512 LVV917512 LLZ917512 LCD917512 KSH917512 KIL917512 JYP917512 JOT917512 JEX917512 IVB917512 ILF917512 IBJ917512 HRN917512 HHR917512 GXV917512 GNZ917512 GED917512 FUH917512 FKL917512 FAP917512 EQT917512 EGX917512 DXB917512 DNF917512 DDJ917512 CTN917512 CJR917512 BZV917512 BPZ917512 BGD917512 AWH917512 AML917512 ACP917512 ST917512 IX917512 B917512 WVJ851976 WLN851976 WBR851976 VRV851976 VHZ851976 UYD851976 UOH851976 UEL851976 TUP851976 TKT851976 TAX851976 SRB851976 SHF851976 RXJ851976 RNN851976 RDR851976 QTV851976 QJZ851976 QAD851976 PQH851976 PGL851976 OWP851976 OMT851976 OCX851976 NTB851976 NJF851976 MZJ851976 MPN851976 MFR851976 LVV851976 LLZ851976 LCD851976 KSH851976 KIL851976 JYP851976 JOT851976 JEX851976 IVB851976 ILF851976 IBJ851976 HRN851976 HHR851976 GXV851976 GNZ851976 GED851976 FUH851976 FKL851976 FAP851976 EQT851976 EGX851976 DXB851976 DNF851976 DDJ851976 CTN851976 CJR851976 BZV851976 BPZ851976 BGD851976 AWH851976 AML851976 ACP851976 ST851976 IX851976 B851976 WVJ786440 WLN786440 WBR786440 VRV786440 VHZ786440 UYD786440 UOH786440 UEL786440 TUP786440 TKT786440 TAX786440 SRB786440 SHF786440 RXJ786440 RNN786440 RDR786440 QTV786440 QJZ786440 QAD786440 PQH786440 PGL786440 OWP786440 OMT786440 OCX786440 NTB786440 NJF786440 MZJ786440 MPN786440 MFR786440 LVV786440 LLZ786440 LCD786440 KSH786440 KIL786440 JYP786440 JOT786440 JEX786440 IVB786440 ILF786440 IBJ786440 HRN786440 HHR786440 GXV786440 GNZ786440 GED786440 FUH786440 FKL786440 FAP786440 EQT786440 EGX786440 DXB786440 DNF786440 DDJ786440 CTN786440 CJR786440 BZV786440 BPZ786440 BGD786440 AWH786440 AML786440 ACP786440 ST786440 IX786440 B786440 WVJ720904 WLN720904 WBR720904 VRV720904 VHZ720904 UYD720904 UOH720904 UEL720904 TUP720904 TKT720904 TAX720904 SRB720904 SHF720904 RXJ720904 RNN720904 RDR720904 QTV720904 QJZ720904 QAD720904 PQH720904 PGL720904 OWP720904 OMT720904 OCX720904 NTB720904 NJF720904 MZJ720904 MPN720904 MFR720904 LVV720904 LLZ720904 LCD720904 KSH720904 KIL720904 JYP720904 JOT720904 JEX720904 IVB720904 ILF720904 IBJ720904 HRN720904 HHR720904 GXV720904 GNZ720904 GED720904 FUH720904 FKL720904 FAP720904 EQT720904 EGX720904 DXB720904 DNF720904 DDJ720904 CTN720904 CJR720904 BZV720904 BPZ720904 BGD720904 AWH720904 AML720904 ACP720904 ST720904 IX720904 B720904 WVJ655368 WLN655368 WBR655368 VRV655368 VHZ655368 UYD655368 UOH655368 UEL655368 TUP655368 TKT655368 TAX655368 SRB655368 SHF655368 RXJ655368 RNN655368 RDR655368 QTV655368 QJZ655368 QAD655368 PQH655368 PGL655368 OWP655368 OMT655368 OCX655368 NTB655368 NJF655368 MZJ655368 MPN655368 MFR655368 LVV655368 LLZ655368 LCD655368 KSH655368 KIL655368 JYP655368 JOT655368 JEX655368 IVB655368 ILF655368 IBJ655368 HRN655368 HHR655368 GXV655368 GNZ655368 GED655368 FUH655368 FKL655368 FAP655368 EQT655368 EGX655368 DXB655368 DNF655368 DDJ655368 CTN655368 CJR655368 BZV655368 BPZ655368 BGD655368 AWH655368 AML655368 ACP655368 ST655368 IX655368 B655368 WVJ589832 WLN589832 WBR589832 VRV589832 VHZ589832 UYD589832 UOH589832 UEL589832 TUP589832 TKT589832 TAX589832 SRB589832 SHF589832 RXJ589832 RNN589832 RDR589832 QTV589832 QJZ589832 QAD589832 PQH589832 PGL589832 OWP589832 OMT589832 OCX589832 NTB589832 NJF589832 MZJ589832 MPN589832 MFR589832 LVV589832 LLZ589832 LCD589832 KSH589832 KIL589832 JYP589832 JOT589832 JEX589832 IVB589832 ILF589832 IBJ589832 HRN589832 HHR589832 GXV589832 GNZ589832 GED589832 FUH589832 FKL589832 FAP589832 EQT589832 EGX589832 DXB589832 DNF589832 DDJ589832 CTN589832 CJR589832 BZV589832 BPZ589832 BGD589832 AWH589832 AML589832 ACP589832 ST589832 IX589832 B589832 WVJ524296 WLN524296 WBR524296 VRV524296 VHZ524296 UYD524296 UOH524296 UEL524296 TUP524296 TKT524296 TAX524296 SRB524296 SHF524296 RXJ524296 RNN524296 RDR524296 QTV524296 QJZ524296 QAD524296 PQH524296 PGL524296 OWP524296 OMT524296 OCX524296 NTB524296 NJF524296 MZJ524296 MPN524296 MFR524296 LVV524296 LLZ524296 LCD524296 KSH524296 KIL524296 JYP524296 JOT524296 JEX524296 IVB524296 ILF524296 IBJ524296 HRN524296 HHR524296 GXV524296 GNZ524296 GED524296 FUH524296 FKL524296 FAP524296 EQT524296 EGX524296 DXB524296 DNF524296 DDJ524296 CTN524296 CJR524296 BZV524296 BPZ524296 BGD524296 AWH524296 AML524296 ACP524296 ST524296 IX524296 B524296 WVJ458760 WLN458760 WBR458760 VRV458760 VHZ458760 UYD458760 UOH458760 UEL458760 TUP458760 TKT458760 TAX458760 SRB458760 SHF458760 RXJ458760 RNN458760 RDR458760 QTV458760 QJZ458760 QAD458760 PQH458760 PGL458760 OWP458760 OMT458760 OCX458760 NTB458760 NJF458760 MZJ458760 MPN458760 MFR458760 LVV458760 LLZ458760 LCD458760 KSH458760 KIL458760 JYP458760 JOT458760 JEX458760 IVB458760 ILF458760 IBJ458760 HRN458760 HHR458760 GXV458760 GNZ458760 GED458760 FUH458760 FKL458760 FAP458760 EQT458760 EGX458760 DXB458760 DNF458760 DDJ458760 CTN458760 CJR458760 BZV458760 BPZ458760 BGD458760 AWH458760 AML458760 ACP458760 ST458760 IX458760 B458760 WVJ393224 WLN393224 WBR393224 VRV393224 VHZ393224 UYD393224 UOH393224 UEL393224 TUP393224 TKT393224 TAX393224 SRB393224 SHF393224 RXJ393224 RNN393224 RDR393224 QTV393224 QJZ393224 QAD393224 PQH393224 PGL393224 OWP393224 OMT393224 OCX393224 NTB393224 NJF393224 MZJ393224 MPN393224 MFR393224 LVV393224 LLZ393224 LCD393224 KSH393224 KIL393224 JYP393224 JOT393224 JEX393224 IVB393224 ILF393224 IBJ393224 HRN393224 HHR393224 GXV393224 GNZ393224 GED393224 FUH393224 FKL393224 FAP393224 EQT393224 EGX393224 DXB393224 DNF393224 DDJ393224 CTN393224 CJR393224 BZV393224 BPZ393224 BGD393224 AWH393224 AML393224 ACP393224 ST393224 IX393224 B393224 WVJ327688 WLN327688 WBR327688 VRV327688 VHZ327688 UYD327688 UOH327688 UEL327688 TUP327688 TKT327688 TAX327688 SRB327688 SHF327688 RXJ327688 RNN327688 RDR327688 QTV327688 QJZ327688 QAD327688 PQH327688 PGL327688 OWP327688 OMT327688 OCX327688 NTB327688 NJF327688 MZJ327688 MPN327688 MFR327688 LVV327688 LLZ327688 LCD327688 KSH327688 KIL327688 JYP327688 JOT327688 JEX327688 IVB327688 ILF327688 IBJ327688 HRN327688 HHR327688 GXV327688 GNZ327688 GED327688 FUH327688 FKL327688 FAP327688 EQT327688 EGX327688 DXB327688 DNF327688 DDJ327688 CTN327688 CJR327688 BZV327688 BPZ327688 BGD327688 AWH327688 AML327688 ACP327688 ST327688 IX327688 B327688 WVJ262152 WLN262152 WBR262152 VRV262152 VHZ262152 UYD262152 UOH262152 UEL262152 TUP262152 TKT262152 TAX262152 SRB262152 SHF262152 RXJ262152 RNN262152 RDR262152 QTV262152 QJZ262152 QAD262152 PQH262152 PGL262152 OWP262152 OMT262152 OCX262152 NTB262152 NJF262152 MZJ262152 MPN262152 MFR262152 LVV262152 LLZ262152 LCD262152 KSH262152 KIL262152 JYP262152 JOT262152 JEX262152 IVB262152 ILF262152 IBJ262152 HRN262152 HHR262152 GXV262152 GNZ262152 GED262152 FUH262152 FKL262152 FAP262152 EQT262152 EGX262152 DXB262152 DNF262152 DDJ262152 CTN262152 CJR262152 BZV262152 BPZ262152 BGD262152 AWH262152 AML262152 ACP262152 ST262152 IX262152 B262152 WVJ196616 WLN196616 WBR196616 VRV196616 VHZ196616 UYD196616 UOH196616 UEL196616 TUP196616 TKT196616 TAX196616 SRB196616 SHF196616 RXJ196616 RNN196616 RDR196616 QTV196616 QJZ196616 QAD196616 PQH196616 PGL196616 OWP196616 OMT196616 OCX196616 NTB196616 NJF196616 MZJ196616 MPN196616 MFR196616 LVV196616 LLZ196616 LCD196616 KSH196616 KIL196616 JYP196616 JOT196616 JEX196616 IVB196616 ILF196616 IBJ196616 HRN196616 HHR196616 GXV196616 GNZ196616 GED196616 FUH196616 FKL196616 FAP196616 EQT196616 EGX196616 DXB196616 DNF196616 DDJ196616 CTN196616 CJR196616 BZV196616 BPZ196616 BGD196616 AWH196616 AML196616 ACP196616 ST196616 IX196616 B196616 WVJ131080 WLN131080 WBR131080 VRV131080 VHZ131080 UYD131080 UOH131080 UEL131080 TUP131080 TKT131080 TAX131080 SRB131080 SHF131080 RXJ131080 RNN131080 RDR131080 QTV131080 QJZ131080 QAD131080 PQH131080 PGL131080 OWP131080 OMT131080 OCX131080 NTB131080 NJF131080 MZJ131080 MPN131080 MFR131080 LVV131080 LLZ131080 LCD131080 KSH131080 KIL131080 JYP131080 JOT131080 JEX131080 IVB131080 ILF131080 IBJ131080 HRN131080 HHR131080 GXV131080 GNZ131080 GED131080 FUH131080 FKL131080 FAP131080 EQT131080 EGX131080 DXB131080 DNF131080 DDJ131080 CTN131080 CJR131080 BZV131080 BPZ131080 BGD131080 AWH131080 AML131080 ACP131080 ST131080 IX131080 B131080 WVJ65544 WLN65544 WBR65544 VRV65544 VHZ65544 UYD65544 UOH65544 UEL65544 TUP65544 TKT65544 TAX65544 SRB65544 SHF65544 RXJ65544 RNN65544 RDR65544 QTV65544 QJZ65544 QAD65544 PQH65544 PGL65544 OWP65544 OMT65544 OCX65544 NTB65544 NJF65544 MZJ65544 MPN65544 MFR65544 LVV65544 LLZ65544 LCD65544 KSH65544 KIL65544 JYP65544 JOT65544 JEX65544 IVB65544 ILF65544 IBJ65544 HRN65544 HHR65544 GXV65544 GNZ65544 GED65544 FUH65544 FKL65544 FAP65544 EQT65544 EGX65544 DXB65544 DNF65544 DDJ65544 CTN65544 CJR65544 BZV65544 BPZ65544 BGD65544 AWH65544 AML65544 ACP65544 ST65544 IX65544 WVJ9 WLN9 WBR9 VRV9 VHZ9 UYD9 UOH9 UEL9 TUP9 TKT9 TAX9 SRB9 SHF9 RXJ9 RNN9 RDR9 QTV9 QJZ9 QAD9 PQH9 PGL9 OWP9 OMT9 OCX9 NTB9 NJF9 MZJ9 MPN9 MFR9 LVV9 LLZ9 LCD9 KSH9 KIL9 JYP9 JOT9 JEX9 IVB9 ILF9 IBJ9 HRN9 HHR9 GXV9 GNZ9 GED9 FUH9 FKL9 FAP9 EQT9 EGX9 DXB9 DNF9 DDJ9 CTN9 CJR9 BZV9 BPZ9 BGD9 AWH9 AML9 ACP9 ST9 IX9">
      <formula1>UtilityName</formula1>
    </dataValidation>
    <dataValidation type="list" allowBlank="1" showInputMessage="1" showErrorMessage="1" sqref="B9">
      <formula1>Choose_Utility</formula1>
    </dataValidation>
  </dataValidations>
  <pageMargins left="0.7" right="0.7" top="0.75" bottom="0.75" header="0.3" footer="0.3"/>
  <pageSetup orientation="portrait"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1:V24"/>
  <sheetViews>
    <sheetView showGridLines="0" zoomScaleNormal="100" workbookViewId="0">
      <selection activeCell="B7" sqref="B7:L7"/>
    </sheetView>
  </sheetViews>
  <sheetFormatPr defaultRowHeight="15"/>
  <cols>
    <col min="1" max="1" width="6.85546875" customWidth="1"/>
    <col min="3" max="3" width="12.85546875" customWidth="1"/>
    <col min="4" max="4" width="12.5703125" customWidth="1"/>
    <col min="5" max="5" width="11.5703125" customWidth="1"/>
    <col min="6" max="7" width="24.42578125" customWidth="1"/>
    <col min="8" max="8" width="14.7109375" customWidth="1"/>
    <col min="9" max="9" width="16.28515625" customWidth="1"/>
    <col min="12" max="12" width="15.7109375" customWidth="1"/>
    <col min="13" max="13" width="45.85546875" customWidth="1"/>
    <col min="14" max="14" width="15.5703125" customWidth="1"/>
    <col min="20" max="20" width="11" customWidth="1"/>
    <col min="21" max="21" width="27.42578125" customWidth="1"/>
    <col min="257" max="257" width="6.85546875" customWidth="1"/>
    <col min="259" max="259" width="12.85546875" customWidth="1"/>
    <col min="260" max="260" width="12.5703125" customWidth="1"/>
    <col min="261" max="261" width="11.5703125" customWidth="1"/>
    <col min="262" max="262" width="24.42578125" customWidth="1"/>
    <col min="263" max="263" width="11.7109375" customWidth="1"/>
    <col min="264" max="264" width="14.7109375" customWidth="1"/>
    <col min="265" max="265" width="16.28515625" customWidth="1"/>
    <col min="268" max="268" width="15.7109375" customWidth="1"/>
    <col min="513" max="513" width="6.85546875" customWidth="1"/>
    <col min="515" max="515" width="12.85546875" customWidth="1"/>
    <col min="516" max="516" width="12.5703125" customWidth="1"/>
    <col min="517" max="517" width="11.5703125" customWidth="1"/>
    <col min="518" max="518" width="24.42578125" customWidth="1"/>
    <col min="519" max="519" width="11.7109375" customWidth="1"/>
    <col min="520" max="520" width="14.7109375" customWidth="1"/>
    <col min="521" max="521" width="16.28515625" customWidth="1"/>
    <col min="524" max="524" width="15.7109375" customWidth="1"/>
    <col min="769" max="769" width="6.85546875" customWidth="1"/>
    <col min="771" max="771" width="12.85546875" customWidth="1"/>
    <col min="772" max="772" width="12.5703125" customWidth="1"/>
    <col min="773" max="773" width="11.5703125" customWidth="1"/>
    <col min="774" max="774" width="24.42578125" customWidth="1"/>
    <col min="775" max="775" width="11.7109375" customWidth="1"/>
    <col min="776" max="776" width="14.7109375" customWidth="1"/>
    <col min="777" max="777" width="16.28515625" customWidth="1"/>
    <col min="780" max="780" width="15.7109375" customWidth="1"/>
    <col min="1025" max="1025" width="6.85546875" customWidth="1"/>
    <col min="1027" max="1027" width="12.85546875" customWidth="1"/>
    <col min="1028" max="1028" width="12.5703125" customWidth="1"/>
    <col min="1029" max="1029" width="11.5703125" customWidth="1"/>
    <col min="1030" max="1030" width="24.42578125" customWidth="1"/>
    <col min="1031" max="1031" width="11.7109375" customWidth="1"/>
    <col min="1032" max="1032" width="14.7109375" customWidth="1"/>
    <col min="1033" max="1033" width="16.28515625" customWidth="1"/>
    <col min="1036" max="1036" width="15.7109375" customWidth="1"/>
    <col min="1281" max="1281" width="6.85546875" customWidth="1"/>
    <col min="1283" max="1283" width="12.85546875" customWidth="1"/>
    <col min="1284" max="1284" width="12.5703125" customWidth="1"/>
    <col min="1285" max="1285" width="11.5703125" customWidth="1"/>
    <col min="1286" max="1286" width="24.42578125" customWidth="1"/>
    <col min="1287" max="1287" width="11.7109375" customWidth="1"/>
    <col min="1288" max="1288" width="14.7109375" customWidth="1"/>
    <col min="1289" max="1289" width="16.28515625" customWidth="1"/>
    <col min="1292" max="1292" width="15.7109375" customWidth="1"/>
    <col min="1537" max="1537" width="6.85546875" customWidth="1"/>
    <col min="1539" max="1539" width="12.85546875" customWidth="1"/>
    <col min="1540" max="1540" width="12.5703125" customWidth="1"/>
    <col min="1541" max="1541" width="11.5703125" customWidth="1"/>
    <col min="1542" max="1542" width="24.42578125" customWidth="1"/>
    <col min="1543" max="1543" width="11.7109375" customWidth="1"/>
    <col min="1544" max="1544" width="14.7109375" customWidth="1"/>
    <col min="1545" max="1545" width="16.28515625" customWidth="1"/>
    <col min="1548" max="1548" width="15.7109375" customWidth="1"/>
    <col min="1793" max="1793" width="6.85546875" customWidth="1"/>
    <col min="1795" max="1795" width="12.85546875" customWidth="1"/>
    <col min="1796" max="1796" width="12.5703125" customWidth="1"/>
    <col min="1797" max="1797" width="11.5703125" customWidth="1"/>
    <col min="1798" max="1798" width="24.42578125" customWidth="1"/>
    <col min="1799" max="1799" width="11.7109375" customWidth="1"/>
    <col min="1800" max="1800" width="14.7109375" customWidth="1"/>
    <col min="1801" max="1801" width="16.28515625" customWidth="1"/>
    <col min="1804" max="1804" width="15.7109375" customWidth="1"/>
    <col min="2049" max="2049" width="6.85546875" customWidth="1"/>
    <col min="2051" max="2051" width="12.85546875" customWidth="1"/>
    <col min="2052" max="2052" width="12.5703125" customWidth="1"/>
    <col min="2053" max="2053" width="11.5703125" customWidth="1"/>
    <col min="2054" max="2054" width="24.42578125" customWidth="1"/>
    <col min="2055" max="2055" width="11.7109375" customWidth="1"/>
    <col min="2056" max="2056" width="14.7109375" customWidth="1"/>
    <col min="2057" max="2057" width="16.28515625" customWidth="1"/>
    <col min="2060" max="2060" width="15.7109375" customWidth="1"/>
    <col min="2305" max="2305" width="6.85546875" customWidth="1"/>
    <col min="2307" max="2307" width="12.85546875" customWidth="1"/>
    <col min="2308" max="2308" width="12.5703125" customWidth="1"/>
    <col min="2309" max="2309" width="11.5703125" customWidth="1"/>
    <col min="2310" max="2310" width="24.42578125" customWidth="1"/>
    <col min="2311" max="2311" width="11.7109375" customWidth="1"/>
    <col min="2312" max="2312" width="14.7109375" customWidth="1"/>
    <col min="2313" max="2313" width="16.28515625" customWidth="1"/>
    <col min="2316" max="2316" width="15.7109375" customWidth="1"/>
    <col min="2561" max="2561" width="6.85546875" customWidth="1"/>
    <col min="2563" max="2563" width="12.85546875" customWidth="1"/>
    <col min="2564" max="2564" width="12.5703125" customWidth="1"/>
    <col min="2565" max="2565" width="11.5703125" customWidth="1"/>
    <col min="2566" max="2566" width="24.42578125" customWidth="1"/>
    <col min="2567" max="2567" width="11.7109375" customWidth="1"/>
    <col min="2568" max="2568" width="14.7109375" customWidth="1"/>
    <col min="2569" max="2569" width="16.28515625" customWidth="1"/>
    <col min="2572" max="2572" width="15.7109375" customWidth="1"/>
    <col min="2817" max="2817" width="6.85546875" customWidth="1"/>
    <col min="2819" max="2819" width="12.85546875" customWidth="1"/>
    <col min="2820" max="2820" width="12.5703125" customWidth="1"/>
    <col min="2821" max="2821" width="11.5703125" customWidth="1"/>
    <col min="2822" max="2822" width="24.42578125" customWidth="1"/>
    <col min="2823" max="2823" width="11.7109375" customWidth="1"/>
    <col min="2824" max="2824" width="14.7109375" customWidth="1"/>
    <col min="2825" max="2825" width="16.28515625" customWidth="1"/>
    <col min="2828" max="2828" width="15.7109375" customWidth="1"/>
    <col min="3073" max="3073" width="6.85546875" customWidth="1"/>
    <col min="3075" max="3075" width="12.85546875" customWidth="1"/>
    <col min="3076" max="3076" width="12.5703125" customWidth="1"/>
    <col min="3077" max="3077" width="11.5703125" customWidth="1"/>
    <col min="3078" max="3078" width="24.42578125" customWidth="1"/>
    <col min="3079" max="3079" width="11.7109375" customWidth="1"/>
    <col min="3080" max="3080" width="14.7109375" customWidth="1"/>
    <col min="3081" max="3081" width="16.28515625" customWidth="1"/>
    <col min="3084" max="3084" width="15.7109375" customWidth="1"/>
    <col min="3329" max="3329" width="6.85546875" customWidth="1"/>
    <col min="3331" max="3331" width="12.85546875" customWidth="1"/>
    <col min="3332" max="3332" width="12.5703125" customWidth="1"/>
    <col min="3333" max="3333" width="11.5703125" customWidth="1"/>
    <col min="3334" max="3334" width="24.42578125" customWidth="1"/>
    <col min="3335" max="3335" width="11.7109375" customWidth="1"/>
    <col min="3336" max="3336" width="14.7109375" customWidth="1"/>
    <col min="3337" max="3337" width="16.28515625" customWidth="1"/>
    <col min="3340" max="3340" width="15.7109375" customWidth="1"/>
    <col min="3585" max="3585" width="6.85546875" customWidth="1"/>
    <col min="3587" max="3587" width="12.85546875" customWidth="1"/>
    <col min="3588" max="3588" width="12.5703125" customWidth="1"/>
    <col min="3589" max="3589" width="11.5703125" customWidth="1"/>
    <col min="3590" max="3590" width="24.42578125" customWidth="1"/>
    <col min="3591" max="3591" width="11.7109375" customWidth="1"/>
    <col min="3592" max="3592" width="14.7109375" customWidth="1"/>
    <col min="3593" max="3593" width="16.28515625" customWidth="1"/>
    <col min="3596" max="3596" width="15.7109375" customWidth="1"/>
    <col min="3841" max="3841" width="6.85546875" customWidth="1"/>
    <col min="3843" max="3843" width="12.85546875" customWidth="1"/>
    <col min="3844" max="3844" width="12.5703125" customWidth="1"/>
    <col min="3845" max="3845" width="11.5703125" customWidth="1"/>
    <col min="3846" max="3846" width="24.42578125" customWidth="1"/>
    <col min="3847" max="3847" width="11.7109375" customWidth="1"/>
    <col min="3848" max="3848" width="14.7109375" customWidth="1"/>
    <col min="3849" max="3849" width="16.28515625" customWidth="1"/>
    <col min="3852" max="3852" width="15.7109375" customWidth="1"/>
    <col min="4097" max="4097" width="6.85546875" customWidth="1"/>
    <col min="4099" max="4099" width="12.85546875" customWidth="1"/>
    <col min="4100" max="4100" width="12.5703125" customWidth="1"/>
    <col min="4101" max="4101" width="11.5703125" customWidth="1"/>
    <col min="4102" max="4102" width="24.42578125" customWidth="1"/>
    <col min="4103" max="4103" width="11.7109375" customWidth="1"/>
    <col min="4104" max="4104" width="14.7109375" customWidth="1"/>
    <col min="4105" max="4105" width="16.28515625" customWidth="1"/>
    <col min="4108" max="4108" width="15.7109375" customWidth="1"/>
    <col min="4353" max="4353" width="6.85546875" customWidth="1"/>
    <col min="4355" max="4355" width="12.85546875" customWidth="1"/>
    <col min="4356" max="4356" width="12.5703125" customWidth="1"/>
    <col min="4357" max="4357" width="11.5703125" customWidth="1"/>
    <col min="4358" max="4358" width="24.42578125" customWidth="1"/>
    <col min="4359" max="4359" width="11.7109375" customWidth="1"/>
    <col min="4360" max="4360" width="14.7109375" customWidth="1"/>
    <col min="4361" max="4361" width="16.28515625" customWidth="1"/>
    <col min="4364" max="4364" width="15.7109375" customWidth="1"/>
    <col min="4609" max="4609" width="6.85546875" customWidth="1"/>
    <col min="4611" max="4611" width="12.85546875" customWidth="1"/>
    <col min="4612" max="4612" width="12.5703125" customWidth="1"/>
    <col min="4613" max="4613" width="11.5703125" customWidth="1"/>
    <col min="4614" max="4614" width="24.42578125" customWidth="1"/>
    <col min="4615" max="4615" width="11.7109375" customWidth="1"/>
    <col min="4616" max="4616" width="14.7109375" customWidth="1"/>
    <col min="4617" max="4617" width="16.28515625" customWidth="1"/>
    <col min="4620" max="4620" width="15.7109375" customWidth="1"/>
    <col min="4865" max="4865" width="6.85546875" customWidth="1"/>
    <col min="4867" max="4867" width="12.85546875" customWidth="1"/>
    <col min="4868" max="4868" width="12.5703125" customWidth="1"/>
    <col min="4869" max="4869" width="11.5703125" customWidth="1"/>
    <col min="4870" max="4870" width="24.42578125" customWidth="1"/>
    <col min="4871" max="4871" width="11.7109375" customWidth="1"/>
    <col min="4872" max="4872" width="14.7109375" customWidth="1"/>
    <col min="4873" max="4873" width="16.28515625" customWidth="1"/>
    <col min="4876" max="4876" width="15.7109375" customWidth="1"/>
    <col min="5121" max="5121" width="6.85546875" customWidth="1"/>
    <col min="5123" max="5123" width="12.85546875" customWidth="1"/>
    <col min="5124" max="5124" width="12.5703125" customWidth="1"/>
    <col min="5125" max="5125" width="11.5703125" customWidth="1"/>
    <col min="5126" max="5126" width="24.42578125" customWidth="1"/>
    <col min="5127" max="5127" width="11.7109375" customWidth="1"/>
    <col min="5128" max="5128" width="14.7109375" customWidth="1"/>
    <col min="5129" max="5129" width="16.28515625" customWidth="1"/>
    <col min="5132" max="5132" width="15.7109375" customWidth="1"/>
    <col min="5377" max="5377" width="6.85546875" customWidth="1"/>
    <col min="5379" max="5379" width="12.85546875" customWidth="1"/>
    <col min="5380" max="5380" width="12.5703125" customWidth="1"/>
    <col min="5381" max="5381" width="11.5703125" customWidth="1"/>
    <col min="5382" max="5382" width="24.42578125" customWidth="1"/>
    <col min="5383" max="5383" width="11.7109375" customWidth="1"/>
    <col min="5384" max="5384" width="14.7109375" customWidth="1"/>
    <col min="5385" max="5385" width="16.28515625" customWidth="1"/>
    <col min="5388" max="5388" width="15.7109375" customWidth="1"/>
    <col min="5633" max="5633" width="6.85546875" customWidth="1"/>
    <col min="5635" max="5635" width="12.85546875" customWidth="1"/>
    <col min="5636" max="5636" width="12.5703125" customWidth="1"/>
    <col min="5637" max="5637" width="11.5703125" customWidth="1"/>
    <col min="5638" max="5638" width="24.42578125" customWidth="1"/>
    <col min="5639" max="5639" width="11.7109375" customWidth="1"/>
    <col min="5640" max="5640" width="14.7109375" customWidth="1"/>
    <col min="5641" max="5641" width="16.28515625" customWidth="1"/>
    <col min="5644" max="5644" width="15.7109375" customWidth="1"/>
    <col min="5889" max="5889" width="6.85546875" customWidth="1"/>
    <col min="5891" max="5891" width="12.85546875" customWidth="1"/>
    <col min="5892" max="5892" width="12.5703125" customWidth="1"/>
    <col min="5893" max="5893" width="11.5703125" customWidth="1"/>
    <col min="5894" max="5894" width="24.42578125" customWidth="1"/>
    <col min="5895" max="5895" width="11.7109375" customWidth="1"/>
    <col min="5896" max="5896" width="14.7109375" customWidth="1"/>
    <col min="5897" max="5897" width="16.28515625" customWidth="1"/>
    <col min="5900" max="5900" width="15.7109375" customWidth="1"/>
    <col min="6145" max="6145" width="6.85546875" customWidth="1"/>
    <col min="6147" max="6147" width="12.85546875" customWidth="1"/>
    <col min="6148" max="6148" width="12.5703125" customWidth="1"/>
    <col min="6149" max="6149" width="11.5703125" customWidth="1"/>
    <col min="6150" max="6150" width="24.42578125" customWidth="1"/>
    <col min="6151" max="6151" width="11.7109375" customWidth="1"/>
    <col min="6152" max="6152" width="14.7109375" customWidth="1"/>
    <col min="6153" max="6153" width="16.28515625" customWidth="1"/>
    <col min="6156" max="6156" width="15.7109375" customWidth="1"/>
    <col min="6401" max="6401" width="6.85546875" customWidth="1"/>
    <col min="6403" max="6403" width="12.85546875" customWidth="1"/>
    <col min="6404" max="6404" width="12.5703125" customWidth="1"/>
    <col min="6405" max="6405" width="11.5703125" customWidth="1"/>
    <col min="6406" max="6406" width="24.42578125" customWidth="1"/>
    <col min="6407" max="6407" width="11.7109375" customWidth="1"/>
    <col min="6408" max="6408" width="14.7109375" customWidth="1"/>
    <col min="6409" max="6409" width="16.28515625" customWidth="1"/>
    <col min="6412" max="6412" width="15.7109375" customWidth="1"/>
    <col min="6657" max="6657" width="6.85546875" customWidth="1"/>
    <col min="6659" max="6659" width="12.85546875" customWidth="1"/>
    <col min="6660" max="6660" width="12.5703125" customWidth="1"/>
    <col min="6661" max="6661" width="11.5703125" customWidth="1"/>
    <col min="6662" max="6662" width="24.42578125" customWidth="1"/>
    <col min="6663" max="6663" width="11.7109375" customWidth="1"/>
    <col min="6664" max="6664" width="14.7109375" customWidth="1"/>
    <col min="6665" max="6665" width="16.28515625" customWidth="1"/>
    <col min="6668" max="6668" width="15.7109375" customWidth="1"/>
    <col min="6913" max="6913" width="6.85546875" customWidth="1"/>
    <col min="6915" max="6915" width="12.85546875" customWidth="1"/>
    <col min="6916" max="6916" width="12.5703125" customWidth="1"/>
    <col min="6917" max="6917" width="11.5703125" customWidth="1"/>
    <col min="6918" max="6918" width="24.42578125" customWidth="1"/>
    <col min="6919" max="6919" width="11.7109375" customWidth="1"/>
    <col min="6920" max="6920" width="14.7109375" customWidth="1"/>
    <col min="6921" max="6921" width="16.28515625" customWidth="1"/>
    <col min="6924" max="6924" width="15.7109375" customWidth="1"/>
    <col min="7169" max="7169" width="6.85546875" customWidth="1"/>
    <col min="7171" max="7171" width="12.85546875" customWidth="1"/>
    <col min="7172" max="7172" width="12.5703125" customWidth="1"/>
    <col min="7173" max="7173" width="11.5703125" customWidth="1"/>
    <col min="7174" max="7174" width="24.42578125" customWidth="1"/>
    <col min="7175" max="7175" width="11.7109375" customWidth="1"/>
    <col min="7176" max="7176" width="14.7109375" customWidth="1"/>
    <col min="7177" max="7177" width="16.28515625" customWidth="1"/>
    <col min="7180" max="7180" width="15.7109375" customWidth="1"/>
    <col min="7425" max="7425" width="6.85546875" customWidth="1"/>
    <col min="7427" max="7427" width="12.85546875" customWidth="1"/>
    <col min="7428" max="7428" width="12.5703125" customWidth="1"/>
    <col min="7429" max="7429" width="11.5703125" customWidth="1"/>
    <col min="7430" max="7430" width="24.42578125" customWidth="1"/>
    <col min="7431" max="7431" width="11.7109375" customWidth="1"/>
    <col min="7432" max="7432" width="14.7109375" customWidth="1"/>
    <col min="7433" max="7433" width="16.28515625" customWidth="1"/>
    <col min="7436" max="7436" width="15.7109375" customWidth="1"/>
    <col min="7681" max="7681" width="6.85546875" customWidth="1"/>
    <col min="7683" max="7683" width="12.85546875" customWidth="1"/>
    <col min="7684" max="7684" width="12.5703125" customWidth="1"/>
    <col min="7685" max="7685" width="11.5703125" customWidth="1"/>
    <col min="7686" max="7686" width="24.42578125" customWidth="1"/>
    <col min="7687" max="7687" width="11.7109375" customWidth="1"/>
    <col min="7688" max="7688" width="14.7109375" customWidth="1"/>
    <col min="7689" max="7689" width="16.28515625" customWidth="1"/>
    <col min="7692" max="7692" width="15.7109375" customWidth="1"/>
    <col min="7937" max="7937" width="6.85546875" customWidth="1"/>
    <col min="7939" max="7939" width="12.85546875" customWidth="1"/>
    <col min="7940" max="7940" width="12.5703125" customWidth="1"/>
    <col min="7941" max="7941" width="11.5703125" customWidth="1"/>
    <col min="7942" max="7942" width="24.42578125" customWidth="1"/>
    <col min="7943" max="7943" width="11.7109375" customWidth="1"/>
    <col min="7944" max="7944" width="14.7109375" customWidth="1"/>
    <col min="7945" max="7945" width="16.28515625" customWidth="1"/>
    <col min="7948" max="7948" width="15.7109375" customWidth="1"/>
    <col min="8193" max="8193" width="6.85546875" customWidth="1"/>
    <col min="8195" max="8195" width="12.85546875" customWidth="1"/>
    <col min="8196" max="8196" width="12.5703125" customWidth="1"/>
    <col min="8197" max="8197" width="11.5703125" customWidth="1"/>
    <col min="8198" max="8198" width="24.42578125" customWidth="1"/>
    <col min="8199" max="8199" width="11.7109375" customWidth="1"/>
    <col min="8200" max="8200" width="14.7109375" customWidth="1"/>
    <col min="8201" max="8201" width="16.28515625" customWidth="1"/>
    <col min="8204" max="8204" width="15.7109375" customWidth="1"/>
    <col min="8449" max="8449" width="6.85546875" customWidth="1"/>
    <col min="8451" max="8451" width="12.85546875" customWidth="1"/>
    <col min="8452" max="8452" width="12.5703125" customWidth="1"/>
    <col min="8453" max="8453" width="11.5703125" customWidth="1"/>
    <col min="8454" max="8454" width="24.42578125" customWidth="1"/>
    <col min="8455" max="8455" width="11.7109375" customWidth="1"/>
    <col min="8456" max="8456" width="14.7109375" customWidth="1"/>
    <col min="8457" max="8457" width="16.28515625" customWidth="1"/>
    <col min="8460" max="8460" width="15.7109375" customWidth="1"/>
    <col min="8705" max="8705" width="6.85546875" customWidth="1"/>
    <col min="8707" max="8707" width="12.85546875" customWidth="1"/>
    <col min="8708" max="8708" width="12.5703125" customWidth="1"/>
    <col min="8709" max="8709" width="11.5703125" customWidth="1"/>
    <col min="8710" max="8710" width="24.42578125" customWidth="1"/>
    <col min="8711" max="8711" width="11.7109375" customWidth="1"/>
    <col min="8712" max="8712" width="14.7109375" customWidth="1"/>
    <col min="8713" max="8713" width="16.28515625" customWidth="1"/>
    <col min="8716" max="8716" width="15.7109375" customWidth="1"/>
    <col min="8961" max="8961" width="6.85546875" customWidth="1"/>
    <col min="8963" max="8963" width="12.85546875" customWidth="1"/>
    <col min="8964" max="8964" width="12.5703125" customWidth="1"/>
    <col min="8965" max="8965" width="11.5703125" customWidth="1"/>
    <col min="8966" max="8966" width="24.42578125" customWidth="1"/>
    <col min="8967" max="8967" width="11.7109375" customWidth="1"/>
    <col min="8968" max="8968" width="14.7109375" customWidth="1"/>
    <col min="8969" max="8969" width="16.28515625" customWidth="1"/>
    <col min="8972" max="8972" width="15.7109375" customWidth="1"/>
    <col min="9217" max="9217" width="6.85546875" customWidth="1"/>
    <col min="9219" max="9219" width="12.85546875" customWidth="1"/>
    <col min="9220" max="9220" width="12.5703125" customWidth="1"/>
    <col min="9221" max="9221" width="11.5703125" customWidth="1"/>
    <col min="9222" max="9222" width="24.42578125" customWidth="1"/>
    <col min="9223" max="9223" width="11.7109375" customWidth="1"/>
    <col min="9224" max="9224" width="14.7109375" customWidth="1"/>
    <col min="9225" max="9225" width="16.28515625" customWidth="1"/>
    <col min="9228" max="9228" width="15.7109375" customWidth="1"/>
    <col min="9473" max="9473" width="6.85546875" customWidth="1"/>
    <col min="9475" max="9475" width="12.85546875" customWidth="1"/>
    <col min="9476" max="9476" width="12.5703125" customWidth="1"/>
    <col min="9477" max="9477" width="11.5703125" customWidth="1"/>
    <col min="9478" max="9478" width="24.42578125" customWidth="1"/>
    <col min="9479" max="9479" width="11.7109375" customWidth="1"/>
    <col min="9480" max="9480" width="14.7109375" customWidth="1"/>
    <col min="9481" max="9481" width="16.28515625" customWidth="1"/>
    <col min="9484" max="9484" width="15.7109375" customWidth="1"/>
    <col min="9729" max="9729" width="6.85546875" customWidth="1"/>
    <col min="9731" max="9731" width="12.85546875" customWidth="1"/>
    <col min="9732" max="9732" width="12.5703125" customWidth="1"/>
    <col min="9733" max="9733" width="11.5703125" customWidth="1"/>
    <col min="9734" max="9734" width="24.42578125" customWidth="1"/>
    <col min="9735" max="9735" width="11.7109375" customWidth="1"/>
    <col min="9736" max="9736" width="14.7109375" customWidth="1"/>
    <col min="9737" max="9737" width="16.28515625" customWidth="1"/>
    <col min="9740" max="9740" width="15.7109375" customWidth="1"/>
    <col min="9985" max="9985" width="6.85546875" customWidth="1"/>
    <col min="9987" max="9987" width="12.85546875" customWidth="1"/>
    <col min="9988" max="9988" width="12.5703125" customWidth="1"/>
    <col min="9989" max="9989" width="11.5703125" customWidth="1"/>
    <col min="9990" max="9990" width="24.42578125" customWidth="1"/>
    <col min="9991" max="9991" width="11.7109375" customWidth="1"/>
    <col min="9992" max="9992" width="14.7109375" customWidth="1"/>
    <col min="9993" max="9993" width="16.28515625" customWidth="1"/>
    <col min="9996" max="9996" width="15.7109375" customWidth="1"/>
    <col min="10241" max="10241" width="6.85546875" customWidth="1"/>
    <col min="10243" max="10243" width="12.85546875" customWidth="1"/>
    <col min="10244" max="10244" width="12.5703125" customWidth="1"/>
    <col min="10245" max="10245" width="11.5703125" customWidth="1"/>
    <col min="10246" max="10246" width="24.42578125" customWidth="1"/>
    <col min="10247" max="10247" width="11.7109375" customWidth="1"/>
    <col min="10248" max="10248" width="14.7109375" customWidth="1"/>
    <col min="10249" max="10249" width="16.28515625" customWidth="1"/>
    <col min="10252" max="10252" width="15.7109375" customWidth="1"/>
    <col min="10497" max="10497" width="6.85546875" customWidth="1"/>
    <col min="10499" max="10499" width="12.85546875" customWidth="1"/>
    <col min="10500" max="10500" width="12.5703125" customWidth="1"/>
    <col min="10501" max="10501" width="11.5703125" customWidth="1"/>
    <col min="10502" max="10502" width="24.42578125" customWidth="1"/>
    <col min="10503" max="10503" width="11.7109375" customWidth="1"/>
    <col min="10504" max="10504" width="14.7109375" customWidth="1"/>
    <col min="10505" max="10505" width="16.28515625" customWidth="1"/>
    <col min="10508" max="10508" width="15.7109375" customWidth="1"/>
    <col min="10753" max="10753" width="6.85546875" customWidth="1"/>
    <col min="10755" max="10755" width="12.85546875" customWidth="1"/>
    <col min="10756" max="10756" width="12.5703125" customWidth="1"/>
    <col min="10757" max="10757" width="11.5703125" customWidth="1"/>
    <col min="10758" max="10758" width="24.42578125" customWidth="1"/>
    <col min="10759" max="10759" width="11.7109375" customWidth="1"/>
    <col min="10760" max="10760" width="14.7109375" customWidth="1"/>
    <col min="10761" max="10761" width="16.28515625" customWidth="1"/>
    <col min="10764" max="10764" width="15.7109375" customWidth="1"/>
    <col min="11009" max="11009" width="6.85546875" customWidth="1"/>
    <col min="11011" max="11011" width="12.85546875" customWidth="1"/>
    <col min="11012" max="11012" width="12.5703125" customWidth="1"/>
    <col min="11013" max="11013" width="11.5703125" customWidth="1"/>
    <col min="11014" max="11014" width="24.42578125" customWidth="1"/>
    <col min="11015" max="11015" width="11.7109375" customWidth="1"/>
    <col min="11016" max="11016" width="14.7109375" customWidth="1"/>
    <col min="11017" max="11017" width="16.28515625" customWidth="1"/>
    <col min="11020" max="11020" width="15.7109375" customWidth="1"/>
    <col min="11265" max="11265" width="6.85546875" customWidth="1"/>
    <col min="11267" max="11267" width="12.85546875" customWidth="1"/>
    <col min="11268" max="11268" width="12.5703125" customWidth="1"/>
    <col min="11269" max="11269" width="11.5703125" customWidth="1"/>
    <col min="11270" max="11270" width="24.42578125" customWidth="1"/>
    <col min="11271" max="11271" width="11.7109375" customWidth="1"/>
    <col min="11272" max="11272" width="14.7109375" customWidth="1"/>
    <col min="11273" max="11273" width="16.28515625" customWidth="1"/>
    <col min="11276" max="11276" width="15.7109375" customWidth="1"/>
    <col min="11521" max="11521" width="6.85546875" customWidth="1"/>
    <col min="11523" max="11523" width="12.85546875" customWidth="1"/>
    <col min="11524" max="11524" width="12.5703125" customWidth="1"/>
    <col min="11525" max="11525" width="11.5703125" customWidth="1"/>
    <col min="11526" max="11526" width="24.42578125" customWidth="1"/>
    <col min="11527" max="11527" width="11.7109375" customWidth="1"/>
    <col min="11528" max="11528" width="14.7109375" customWidth="1"/>
    <col min="11529" max="11529" width="16.28515625" customWidth="1"/>
    <col min="11532" max="11532" width="15.7109375" customWidth="1"/>
    <col min="11777" max="11777" width="6.85546875" customWidth="1"/>
    <col min="11779" max="11779" width="12.85546875" customWidth="1"/>
    <col min="11780" max="11780" width="12.5703125" customWidth="1"/>
    <col min="11781" max="11781" width="11.5703125" customWidth="1"/>
    <col min="11782" max="11782" width="24.42578125" customWidth="1"/>
    <col min="11783" max="11783" width="11.7109375" customWidth="1"/>
    <col min="11784" max="11784" width="14.7109375" customWidth="1"/>
    <col min="11785" max="11785" width="16.28515625" customWidth="1"/>
    <col min="11788" max="11788" width="15.7109375" customWidth="1"/>
    <col min="12033" max="12033" width="6.85546875" customWidth="1"/>
    <col min="12035" max="12035" width="12.85546875" customWidth="1"/>
    <col min="12036" max="12036" width="12.5703125" customWidth="1"/>
    <col min="12037" max="12037" width="11.5703125" customWidth="1"/>
    <col min="12038" max="12038" width="24.42578125" customWidth="1"/>
    <col min="12039" max="12039" width="11.7109375" customWidth="1"/>
    <col min="12040" max="12040" width="14.7109375" customWidth="1"/>
    <col min="12041" max="12041" width="16.28515625" customWidth="1"/>
    <col min="12044" max="12044" width="15.7109375" customWidth="1"/>
    <col min="12289" max="12289" width="6.85546875" customWidth="1"/>
    <col min="12291" max="12291" width="12.85546875" customWidth="1"/>
    <col min="12292" max="12292" width="12.5703125" customWidth="1"/>
    <col min="12293" max="12293" width="11.5703125" customWidth="1"/>
    <col min="12294" max="12294" width="24.42578125" customWidth="1"/>
    <col min="12295" max="12295" width="11.7109375" customWidth="1"/>
    <col min="12296" max="12296" width="14.7109375" customWidth="1"/>
    <col min="12297" max="12297" width="16.28515625" customWidth="1"/>
    <col min="12300" max="12300" width="15.7109375" customWidth="1"/>
    <col min="12545" max="12545" width="6.85546875" customWidth="1"/>
    <col min="12547" max="12547" width="12.85546875" customWidth="1"/>
    <col min="12548" max="12548" width="12.5703125" customWidth="1"/>
    <col min="12549" max="12549" width="11.5703125" customWidth="1"/>
    <col min="12550" max="12550" width="24.42578125" customWidth="1"/>
    <col min="12551" max="12551" width="11.7109375" customWidth="1"/>
    <col min="12552" max="12552" width="14.7109375" customWidth="1"/>
    <col min="12553" max="12553" width="16.28515625" customWidth="1"/>
    <col min="12556" max="12556" width="15.7109375" customWidth="1"/>
    <col min="12801" max="12801" width="6.85546875" customWidth="1"/>
    <col min="12803" max="12803" width="12.85546875" customWidth="1"/>
    <col min="12804" max="12804" width="12.5703125" customWidth="1"/>
    <col min="12805" max="12805" width="11.5703125" customWidth="1"/>
    <col min="12806" max="12806" width="24.42578125" customWidth="1"/>
    <col min="12807" max="12807" width="11.7109375" customWidth="1"/>
    <col min="12808" max="12808" width="14.7109375" customWidth="1"/>
    <col min="12809" max="12809" width="16.28515625" customWidth="1"/>
    <col min="12812" max="12812" width="15.7109375" customWidth="1"/>
    <col min="13057" max="13057" width="6.85546875" customWidth="1"/>
    <col min="13059" max="13059" width="12.85546875" customWidth="1"/>
    <col min="13060" max="13060" width="12.5703125" customWidth="1"/>
    <col min="13061" max="13061" width="11.5703125" customWidth="1"/>
    <col min="13062" max="13062" width="24.42578125" customWidth="1"/>
    <col min="13063" max="13063" width="11.7109375" customWidth="1"/>
    <col min="13064" max="13064" width="14.7109375" customWidth="1"/>
    <col min="13065" max="13065" width="16.28515625" customWidth="1"/>
    <col min="13068" max="13068" width="15.7109375" customWidth="1"/>
    <col min="13313" max="13313" width="6.85546875" customWidth="1"/>
    <col min="13315" max="13315" width="12.85546875" customWidth="1"/>
    <col min="13316" max="13316" width="12.5703125" customWidth="1"/>
    <col min="13317" max="13317" width="11.5703125" customWidth="1"/>
    <col min="13318" max="13318" width="24.42578125" customWidth="1"/>
    <col min="13319" max="13319" width="11.7109375" customWidth="1"/>
    <col min="13320" max="13320" width="14.7109375" customWidth="1"/>
    <col min="13321" max="13321" width="16.28515625" customWidth="1"/>
    <col min="13324" max="13324" width="15.7109375" customWidth="1"/>
    <col min="13569" max="13569" width="6.85546875" customWidth="1"/>
    <col min="13571" max="13571" width="12.85546875" customWidth="1"/>
    <col min="13572" max="13572" width="12.5703125" customWidth="1"/>
    <col min="13573" max="13573" width="11.5703125" customWidth="1"/>
    <col min="13574" max="13574" width="24.42578125" customWidth="1"/>
    <col min="13575" max="13575" width="11.7109375" customWidth="1"/>
    <col min="13576" max="13576" width="14.7109375" customWidth="1"/>
    <col min="13577" max="13577" width="16.28515625" customWidth="1"/>
    <col min="13580" max="13580" width="15.7109375" customWidth="1"/>
    <col min="13825" max="13825" width="6.85546875" customWidth="1"/>
    <col min="13827" max="13827" width="12.85546875" customWidth="1"/>
    <col min="13828" max="13828" width="12.5703125" customWidth="1"/>
    <col min="13829" max="13829" width="11.5703125" customWidth="1"/>
    <col min="13830" max="13830" width="24.42578125" customWidth="1"/>
    <col min="13831" max="13831" width="11.7109375" customWidth="1"/>
    <col min="13832" max="13832" width="14.7109375" customWidth="1"/>
    <col min="13833" max="13833" width="16.28515625" customWidth="1"/>
    <col min="13836" max="13836" width="15.7109375" customWidth="1"/>
    <col min="14081" max="14081" width="6.85546875" customWidth="1"/>
    <col min="14083" max="14083" width="12.85546875" customWidth="1"/>
    <col min="14084" max="14084" width="12.5703125" customWidth="1"/>
    <col min="14085" max="14085" width="11.5703125" customWidth="1"/>
    <col min="14086" max="14086" width="24.42578125" customWidth="1"/>
    <col min="14087" max="14087" width="11.7109375" customWidth="1"/>
    <col min="14088" max="14088" width="14.7109375" customWidth="1"/>
    <col min="14089" max="14089" width="16.28515625" customWidth="1"/>
    <col min="14092" max="14092" width="15.7109375" customWidth="1"/>
    <col min="14337" max="14337" width="6.85546875" customWidth="1"/>
    <col min="14339" max="14339" width="12.85546875" customWidth="1"/>
    <col min="14340" max="14340" width="12.5703125" customWidth="1"/>
    <col min="14341" max="14341" width="11.5703125" customWidth="1"/>
    <col min="14342" max="14342" width="24.42578125" customWidth="1"/>
    <col min="14343" max="14343" width="11.7109375" customWidth="1"/>
    <col min="14344" max="14344" width="14.7109375" customWidth="1"/>
    <col min="14345" max="14345" width="16.28515625" customWidth="1"/>
    <col min="14348" max="14348" width="15.7109375" customWidth="1"/>
    <col min="14593" max="14593" width="6.85546875" customWidth="1"/>
    <col min="14595" max="14595" width="12.85546875" customWidth="1"/>
    <col min="14596" max="14596" width="12.5703125" customWidth="1"/>
    <col min="14597" max="14597" width="11.5703125" customWidth="1"/>
    <col min="14598" max="14598" width="24.42578125" customWidth="1"/>
    <col min="14599" max="14599" width="11.7109375" customWidth="1"/>
    <col min="14600" max="14600" width="14.7109375" customWidth="1"/>
    <col min="14601" max="14601" width="16.28515625" customWidth="1"/>
    <col min="14604" max="14604" width="15.7109375" customWidth="1"/>
    <col min="14849" max="14849" width="6.85546875" customWidth="1"/>
    <col min="14851" max="14851" width="12.85546875" customWidth="1"/>
    <col min="14852" max="14852" width="12.5703125" customWidth="1"/>
    <col min="14853" max="14853" width="11.5703125" customWidth="1"/>
    <col min="14854" max="14854" width="24.42578125" customWidth="1"/>
    <col min="14855" max="14855" width="11.7109375" customWidth="1"/>
    <col min="14856" max="14856" width="14.7109375" customWidth="1"/>
    <col min="14857" max="14857" width="16.28515625" customWidth="1"/>
    <col min="14860" max="14860" width="15.7109375" customWidth="1"/>
    <col min="15105" max="15105" width="6.85546875" customWidth="1"/>
    <col min="15107" max="15107" width="12.85546875" customWidth="1"/>
    <col min="15108" max="15108" width="12.5703125" customWidth="1"/>
    <col min="15109" max="15109" width="11.5703125" customWidth="1"/>
    <col min="15110" max="15110" width="24.42578125" customWidth="1"/>
    <col min="15111" max="15111" width="11.7109375" customWidth="1"/>
    <col min="15112" max="15112" width="14.7109375" customWidth="1"/>
    <col min="15113" max="15113" width="16.28515625" customWidth="1"/>
    <col min="15116" max="15116" width="15.7109375" customWidth="1"/>
    <col min="15361" max="15361" width="6.85546875" customWidth="1"/>
    <col min="15363" max="15363" width="12.85546875" customWidth="1"/>
    <col min="15364" max="15364" width="12.5703125" customWidth="1"/>
    <col min="15365" max="15365" width="11.5703125" customWidth="1"/>
    <col min="15366" max="15366" width="24.42578125" customWidth="1"/>
    <col min="15367" max="15367" width="11.7109375" customWidth="1"/>
    <col min="15368" max="15368" width="14.7109375" customWidth="1"/>
    <col min="15369" max="15369" width="16.28515625" customWidth="1"/>
    <col min="15372" max="15372" width="15.7109375" customWidth="1"/>
    <col min="15617" max="15617" width="6.85546875" customWidth="1"/>
    <col min="15619" max="15619" width="12.85546875" customWidth="1"/>
    <col min="15620" max="15620" width="12.5703125" customWidth="1"/>
    <col min="15621" max="15621" width="11.5703125" customWidth="1"/>
    <col min="15622" max="15622" width="24.42578125" customWidth="1"/>
    <col min="15623" max="15623" width="11.7109375" customWidth="1"/>
    <col min="15624" max="15624" width="14.7109375" customWidth="1"/>
    <col min="15625" max="15625" width="16.28515625" customWidth="1"/>
    <col min="15628" max="15628" width="15.7109375" customWidth="1"/>
    <col min="15873" max="15873" width="6.85546875" customWidth="1"/>
    <col min="15875" max="15875" width="12.85546875" customWidth="1"/>
    <col min="15876" max="15876" width="12.5703125" customWidth="1"/>
    <col min="15877" max="15877" width="11.5703125" customWidth="1"/>
    <col min="15878" max="15878" width="24.42578125" customWidth="1"/>
    <col min="15879" max="15879" width="11.7109375" customWidth="1"/>
    <col min="15880" max="15880" width="14.7109375" customWidth="1"/>
    <col min="15881" max="15881" width="16.28515625" customWidth="1"/>
    <col min="15884" max="15884" width="15.7109375" customWidth="1"/>
    <col min="16129" max="16129" width="6.85546875" customWidth="1"/>
    <col min="16131" max="16131" width="12.85546875" customWidth="1"/>
    <col min="16132" max="16132" width="12.5703125" customWidth="1"/>
    <col min="16133" max="16133" width="11.5703125" customWidth="1"/>
    <col min="16134" max="16134" width="24.42578125" customWidth="1"/>
    <col min="16135" max="16135" width="11.7109375" customWidth="1"/>
    <col min="16136" max="16136" width="14.7109375" customWidth="1"/>
    <col min="16137" max="16137" width="16.28515625" customWidth="1"/>
    <col min="16140" max="16140" width="15.7109375" customWidth="1"/>
  </cols>
  <sheetData>
    <row r="1" spans="2:21" ht="42" customHeight="1" thickBot="1">
      <c r="C1" s="1608" t="s">
        <v>1017</v>
      </c>
      <c r="D1" s="1609"/>
      <c r="E1" s="1609"/>
      <c r="F1" s="1609"/>
      <c r="G1" s="1609"/>
      <c r="H1" s="1609"/>
      <c r="I1" s="1609"/>
      <c r="J1" s="1609"/>
      <c r="K1" s="1610"/>
    </row>
    <row r="2" spans="2:21" ht="42" customHeight="1" thickBot="1">
      <c r="C2" s="1608" t="s">
        <v>1017</v>
      </c>
      <c r="D2" s="1609"/>
      <c r="E2" s="1609"/>
      <c r="F2" s="1609"/>
      <c r="G2" s="1609"/>
      <c r="H2" s="1609"/>
      <c r="I2" s="1609"/>
      <c r="J2" s="1609"/>
      <c r="K2" s="1610"/>
    </row>
    <row r="3" spans="2:21" s="1" customFormat="1" ht="38.25" customHeight="1" thickBot="1">
      <c r="C3" s="1608" t="s">
        <v>757</v>
      </c>
      <c r="D3" s="1609"/>
      <c r="E3" s="1609"/>
      <c r="F3" s="1609"/>
      <c r="G3" s="1609"/>
      <c r="H3" s="1609"/>
      <c r="I3" s="1609"/>
      <c r="J3" s="1609"/>
      <c r="K3" s="1610"/>
    </row>
    <row r="4" spans="2:21" s="1" customFormat="1" ht="13.5" customHeight="1" thickBot="1">
      <c r="C4" s="89"/>
      <c r="D4" s="96"/>
      <c r="E4" s="96"/>
      <c r="F4" s="96"/>
      <c r="G4" s="286"/>
      <c r="H4" s="96"/>
      <c r="I4" s="96"/>
      <c r="J4" s="96"/>
      <c r="K4" s="96"/>
    </row>
    <row r="5" spans="2:21" s="1" customFormat="1" ht="46.5" customHeight="1" thickBot="1">
      <c r="B5" s="1611" t="s">
        <v>283</v>
      </c>
      <c r="C5" s="1612"/>
      <c r="D5" s="1612"/>
      <c r="E5" s="1612"/>
      <c r="F5" s="1612"/>
      <c r="G5" s="1612"/>
      <c r="H5" s="1612"/>
      <c r="I5" s="1612"/>
      <c r="J5" s="1612"/>
      <c r="K5" s="1612"/>
      <c r="L5" s="1613"/>
    </row>
    <row r="6" spans="2:21" s="1" customFormat="1" ht="64.5" customHeight="1" thickBot="1">
      <c r="B6" s="1614" t="s">
        <v>626</v>
      </c>
      <c r="C6" s="1615"/>
      <c r="D6" s="1615"/>
      <c r="E6" s="1615"/>
      <c r="F6" s="1615"/>
      <c r="G6" s="1615"/>
      <c r="H6" s="1615"/>
      <c r="I6" s="1615"/>
      <c r="J6" s="1615"/>
      <c r="K6" s="1615"/>
      <c r="L6" s="1616"/>
      <c r="N6" s="94"/>
      <c r="O6" s="94"/>
      <c r="P6" s="94"/>
      <c r="Q6" s="94"/>
      <c r="R6" s="94"/>
      <c r="S6" s="94"/>
      <c r="T6" s="94"/>
      <c r="U6" s="95"/>
    </row>
    <row r="7" spans="2:21" s="1" customFormat="1" ht="36.75" customHeight="1" thickBot="1">
      <c r="B7" s="1605" t="s">
        <v>306</v>
      </c>
      <c r="C7" s="1606"/>
      <c r="D7" s="1606"/>
      <c r="E7" s="1606"/>
      <c r="F7" s="1606"/>
      <c r="G7" s="1606"/>
      <c r="H7" s="1606"/>
      <c r="I7" s="1606"/>
      <c r="J7" s="1606"/>
      <c r="K7" s="1606"/>
      <c r="L7" s="1607"/>
      <c r="N7" s="94"/>
      <c r="O7" s="94"/>
      <c r="P7" s="94"/>
      <c r="Q7" s="94"/>
      <c r="R7" s="94"/>
      <c r="S7" s="94"/>
      <c r="T7" s="94"/>
      <c r="U7" s="95"/>
    </row>
    <row r="8" spans="2:21" s="1" customFormat="1" ht="37.5" customHeight="1" thickBot="1">
      <c r="B8" s="1605" t="s">
        <v>286</v>
      </c>
      <c r="C8" s="1606"/>
      <c r="D8" s="1606"/>
      <c r="E8" s="1606"/>
      <c r="F8" s="1606"/>
      <c r="G8" s="1606"/>
      <c r="H8" s="1606"/>
      <c r="I8" s="1606"/>
      <c r="J8" s="1606"/>
      <c r="K8" s="1606"/>
      <c r="L8" s="1607"/>
      <c r="N8" s="94"/>
      <c r="O8" s="94"/>
      <c r="P8" s="94"/>
      <c r="Q8" s="94"/>
      <c r="R8" s="94"/>
      <c r="S8" s="94"/>
      <c r="T8" s="94"/>
      <c r="U8" s="95"/>
    </row>
    <row r="9" spans="2:21" s="1" customFormat="1" ht="78" customHeight="1" thickBot="1">
      <c r="B9" s="1605" t="s">
        <v>287</v>
      </c>
      <c r="C9" s="1606"/>
      <c r="D9" s="1606"/>
      <c r="E9" s="1606"/>
      <c r="F9" s="1606"/>
      <c r="G9" s="1606"/>
      <c r="H9" s="1606"/>
      <c r="I9" s="1606"/>
      <c r="J9" s="1606"/>
      <c r="K9" s="1606"/>
      <c r="L9" s="1607"/>
      <c r="N9" s="94"/>
      <c r="O9" s="94"/>
      <c r="P9" s="94"/>
      <c r="Q9" s="94"/>
      <c r="R9" s="94"/>
      <c r="S9" s="94"/>
      <c r="T9" s="94"/>
      <c r="U9" s="95"/>
    </row>
    <row r="10" spans="2:21" s="1" customFormat="1" ht="37.5" customHeight="1" thickBot="1">
      <c r="B10" s="1605" t="s">
        <v>288</v>
      </c>
      <c r="C10" s="1606"/>
      <c r="D10" s="1606"/>
      <c r="E10" s="1606"/>
      <c r="F10" s="1606"/>
      <c r="G10" s="1606"/>
      <c r="H10" s="1606"/>
      <c r="I10" s="1606"/>
      <c r="J10" s="1606"/>
      <c r="K10" s="1606"/>
      <c r="L10" s="1607"/>
      <c r="N10" s="94"/>
      <c r="O10" s="94"/>
      <c r="P10" s="94"/>
      <c r="Q10" s="94"/>
      <c r="R10" s="94"/>
      <c r="S10" s="94"/>
      <c r="T10" s="94"/>
      <c r="U10" s="95"/>
    </row>
    <row r="11" spans="2:21" s="1" customFormat="1" ht="69" customHeight="1" thickBot="1">
      <c r="B11" s="1605" t="s">
        <v>289</v>
      </c>
      <c r="C11" s="1606"/>
      <c r="D11" s="1606"/>
      <c r="E11" s="1606"/>
      <c r="F11" s="1606"/>
      <c r="G11" s="1606"/>
      <c r="H11" s="1606"/>
      <c r="I11" s="1606"/>
      <c r="J11" s="1606"/>
      <c r="K11" s="1606"/>
      <c r="L11" s="1607"/>
      <c r="N11" s="94"/>
      <c r="O11" s="94"/>
      <c r="P11" s="94"/>
      <c r="Q11" s="94"/>
      <c r="R11" s="94"/>
      <c r="S11" s="94"/>
      <c r="T11" s="94"/>
      <c r="U11" s="95"/>
    </row>
    <row r="12" spans="2:21" s="1" customFormat="1" ht="36" customHeight="1" thickBot="1">
      <c r="B12" s="1605" t="s">
        <v>285</v>
      </c>
      <c r="C12" s="1606"/>
      <c r="D12" s="1606"/>
      <c r="E12" s="1606"/>
      <c r="F12" s="1606"/>
      <c r="G12" s="1606"/>
      <c r="H12" s="1606"/>
      <c r="I12" s="1606"/>
      <c r="J12" s="1606"/>
      <c r="K12" s="1606"/>
      <c r="L12" s="1607"/>
      <c r="N12" s="94"/>
      <c r="O12" s="94"/>
      <c r="P12" s="94"/>
      <c r="Q12" s="94"/>
      <c r="R12" s="94"/>
      <c r="S12" s="94"/>
      <c r="T12" s="94"/>
      <c r="U12" s="95"/>
    </row>
    <row r="13" spans="2:21" s="1" customFormat="1" ht="29.25" customHeight="1" thickBot="1">
      <c r="B13" s="1605" t="s">
        <v>305</v>
      </c>
      <c r="C13" s="1606"/>
      <c r="D13" s="1606"/>
      <c r="E13" s="1606"/>
      <c r="F13" s="1606"/>
      <c r="G13" s="1606"/>
      <c r="H13" s="1606"/>
      <c r="I13" s="1606"/>
      <c r="J13" s="1606"/>
      <c r="K13" s="1606"/>
      <c r="L13" s="1607"/>
      <c r="N13" s="94"/>
      <c r="O13" s="94"/>
      <c r="P13" s="94"/>
      <c r="Q13" s="94"/>
      <c r="R13" s="94"/>
      <c r="S13" s="94"/>
      <c r="T13" s="94"/>
      <c r="U13" s="95"/>
    </row>
    <row r="14" spans="2:21" s="1" customFormat="1" ht="47.25" customHeight="1" thickBot="1">
      <c r="B14" s="1605" t="s">
        <v>290</v>
      </c>
      <c r="C14" s="1606"/>
      <c r="D14" s="1606"/>
      <c r="E14" s="1606"/>
      <c r="F14" s="1606"/>
      <c r="G14" s="1606"/>
      <c r="H14" s="1606"/>
      <c r="I14" s="1606"/>
      <c r="J14" s="1606"/>
      <c r="K14" s="1606"/>
      <c r="L14" s="1607"/>
      <c r="N14" s="94"/>
      <c r="O14" s="94"/>
      <c r="P14" s="94"/>
      <c r="Q14" s="94"/>
      <c r="R14" s="94"/>
      <c r="S14" s="94"/>
      <c r="T14" s="94"/>
      <c r="U14" s="95"/>
    </row>
    <row r="15" spans="2:21" s="1" customFormat="1" ht="62.25" customHeight="1" thickBot="1">
      <c r="B15" s="1605" t="s">
        <v>291</v>
      </c>
      <c r="C15" s="1606"/>
      <c r="D15" s="1606"/>
      <c r="E15" s="1606"/>
      <c r="F15" s="1606"/>
      <c r="G15" s="1606"/>
      <c r="H15" s="1606"/>
      <c r="I15" s="1606"/>
      <c r="J15" s="1606"/>
      <c r="K15" s="1606"/>
      <c r="L15" s="1607"/>
      <c r="N15" s="94"/>
      <c r="O15" s="94"/>
      <c r="P15" s="94"/>
      <c r="Q15" s="94"/>
      <c r="R15" s="94"/>
      <c r="S15" s="94"/>
      <c r="T15" s="94"/>
      <c r="U15" s="95"/>
    </row>
    <row r="16" spans="2:21" s="1" customFormat="1" ht="99.75" customHeight="1" thickBot="1">
      <c r="B16" s="1605" t="s">
        <v>307</v>
      </c>
      <c r="C16" s="1606"/>
      <c r="D16" s="1606"/>
      <c r="E16" s="1606"/>
      <c r="F16" s="1606"/>
      <c r="G16" s="1606"/>
      <c r="H16" s="1606"/>
      <c r="I16" s="1606"/>
      <c r="J16" s="1606"/>
      <c r="K16" s="1606"/>
      <c r="L16" s="1607"/>
      <c r="N16" s="94"/>
      <c r="O16" s="94"/>
      <c r="P16" s="94"/>
      <c r="Q16" s="94"/>
      <c r="R16" s="94"/>
      <c r="S16" s="94"/>
      <c r="T16" s="94"/>
      <c r="U16" s="95"/>
    </row>
    <row r="17" spans="2:22" s="1" customFormat="1" ht="51.75" customHeight="1" thickBot="1">
      <c r="B17" s="1605" t="s">
        <v>292</v>
      </c>
      <c r="C17" s="1606"/>
      <c r="D17" s="1606"/>
      <c r="E17" s="1606"/>
      <c r="F17" s="1606"/>
      <c r="G17" s="1606"/>
      <c r="H17" s="1606"/>
      <c r="I17" s="1606"/>
      <c r="J17" s="1606"/>
      <c r="K17" s="1606"/>
      <c r="L17" s="1607"/>
      <c r="N17" s="94"/>
      <c r="O17" s="94"/>
      <c r="P17" s="94"/>
      <c r="Q17" s="94"/>
      <c r="R17" s="94"/>
      <c r="S17" s="94"/>
      <c r="T17" s="94"/>
      <c r="U17" s="95"/>
    </row>
    <row r="18" spans="2:22" s="1" customFormat="1" ht="48" customHeight="1" thickBot="1">
      <c r="B18" s="1605" t="s">
        <v>302</v>
      </c>
      <c r="C18" s="1606"/>
      <c r="D18" s="1606"/>
      <c r="E18" s="1606"/>
      <c r="F18" s="1606"/>
      <c r="G18" s="1606"/>
      <c r="H18" s="1606"/>
      <c r="I18" s="1606"/>
      <c r="J18" s="1606"/>
      <c r="K18" s="1606"/>
      <c r="L18" s="1607"/>
      <c r="N18" s="94"/>
      <c r="O18" s="94"/>
      <c r="P18" s="94"/>
      <c r="Q18" s="94"/>
      <c r="R18" s="94"/>
      <c r="S18" s="94"/>
      <c r="T18" s="94"/>
      <c r="U18" s="95"/>
    </row>
    <row r="19" spans="2:22" s="1" customFormat="1" ht="96" customHeight="1" thickBot="1">
      <c r="B19" s="1605" t="s">
        <v>293</v>
      </c>
      <c r="C19" s="1606"/>
      <c r="D19" s="1606"/>
      <c r="E19" s="1606"/>
      <c r="F19" s="1606"/>
      <c r="G19" s="1606"/>
      <c r="H19" s="1606"/>
      <c r="I19" s="1606"/>
      <c r="J19" s="1606"/>
      <c r="K19" s="1606"/>
      <c r="L19" s="1607"/>
      <c r="N19" s="94"/>
      <c r="O19" s="94"/>
      <c r="P19" s="94"/>
      <c r="Q19" s="94"/>
      <c r="R19" s="94"/>
      <c r="S19" s="94"/>
      <c r="T19" s="94"/>
      <c r="U19" s="95"/>
    </row>
    <row r="20" spans="2:22" s="1" customFormat="1" ht="137.25" customHeight="1" thickBot="1">
      <c r="B20" s="1605" t="s">
        <v>1020</v>
      </c>
      <c r="C20" s="1606"/>
      <c r="D20" s="1606"/>
      <c r="E20" s="1606"/>
      <c r="F20" s="1606"/>
      <c r="G20" s="1606"/>
      <c r="H20" s="1606"/>
      <c r="I20" s="1606"/>
      <c r="J20" s="1606"/>
      <c r="K20" s="1606"/>
      <c r="L20" s="1607"/>
      <c r="N20" s="94"/>
      <c r="O20" s="94"/>
      <c r="P20" s="94"/>
      <c r="Q20" s="94"/>
      <c r="R20" s="94"/>
      <c r="S20" s="94"/>
      <c r="T20" s="94"/>
      <c r="U20" s="95"/>
      <c r="V20" s="1" t="b">
        <f>M20=B21</f>
        <v>0</v>
      </c>
    </row>
    <row r="21" spans="2:22" s="1" customFormat="1" ht="35.25" customHeight="1" thickBot="1">
      <c r="B21" s="1605" t="s">
        <v>181</v>
      </c>
      <c r="C21" s="1606"/>
      <c r="D21" s="1606"/>
      <c r="E21" s="1606"/>
      <c r="F21" s="1606"/>
      <c r="G21" s="1606"/>
      <c r="H21" s="1606"/>
      <c r="I21" s="1606"/>
      <c r="J21" s="1606"/>
      <c r="K21" s="1606"/>
      <c r="L21" s="1607"/>
      <c r="N21" s="94"/>
      <c r="O21" s="94"/>
      <c r="P21" s="94"/>
      <c r="Q21" s="94"/>
      <c r="R21" s="94"/>
      <c r="S21" s="94"/>
      <c r="T21" s="94"/>
      <c r="U21" s="95"/>
    </row>
    <row r="22" spans="2:22" s="1" customFormat="1" ht="35.25" customHeight="1" thickBot="1">
      <c r="B22" s="1605" t="s">
        <v>1018</v>
      </c>
      <c r="C22" s="1606"/>
      <c r="D22" s="1606"/>
      <c r="E22" s="1606"/>
      <c r="F22" s="1606"/>
      <c r="G22" s="1606"/>
      <c r="H22" s="1606"/>
      <c r="I22" s="1606"/>
      <c r="J22" s="1606"/>
      <c r="K22" s="1606"/>
      <c r="L22" s="1607"/>
      <c r="N22" s="94"/>
      <c r="O22" s="94"/>
      <c r="P22" s="94"/>
      <c r="Q22" s="94"/>
      <c r="R22" s="94"/>
      <c r="S22" s="94"/>
      <c r="T22" s="94"/>
      <c r="U22" s="95"/>
    </row>
    <row r="23" spans="2:22" s="1" customFormat="1" ht="45.75" customHeight="1" thickBot="1">
      <c r="B23" s="1605" t="s">
        <v>301</v>
      </c>
      <c r="C23" s="1606"/>
      <c r="D23" s="1606"/>
      <c r="E23" s="1606"/>
      <c r="F23" s="1606"/>
      <c r="G23" s="1606"/>
      <c r="H23" s="1606"/>
      <c r="I23" s="1606"/>
      <c r="J23" s="1606"/>
      <c r="K23" s="1606"/>
      <c r="L23" s="1607"/>
      <c r="N23" s="94"/>
      <c r="O23" s="94"/>
      <c r="P23" s="94"/>
      <c r="Q23" s="94"/>
      <c r="R23" s="94"/>
      <c r="S23" s="94"/>
      <c r="T23" s="94"/>
      <c r="U23" s="95"/>
    </row>
    <row r="24" spans="2:22" ht="252.75" customHeight="1" thickBot="1">
      <c r="B24" s="1605" t="s">
        <v>308</v>
      </c>
      <c r="C24" s="1606"/>
      <c r="D24" s="1606"/>
      <c r="E24" s="1606"/>
      <c r="F24" s="1606"/>
      <c r="G24" s="1606"/>
      <c r="H24" s="1606"/>
      <c r="I24" s="1606"/>
      <c r="J24" s="1606"/>
      <c r="K24" s="1606"/>
      <c r="L24" s="1607"/>
      <c r="M24" s="1"/>
    </row>
  </sheetData>
  <customSheetViews>
    <customSheetView guid="{C56B3D6B-3B98-4A17-BD3C-B9F218E372DD}" showGridLines="0" fitToPage="1" state="hidden">
      <selection activeCell="B65" sqref="B65"/>
      <pageMargins left="0.33" right="0.15" top="0.6" bottom="0.56999999999999995" header="0.3" footer="0.3"/>
      <printOptions horizontalCentered="1"/>
      <pageSetup scale="63" orientation="portrait" r:id="rId1"/>
    </customSheetView>
    <customSheetView guid="{108BB875-1A79-407F-97F6-6D743F46DF3B}" showGridLines="0" fitToPage="1" state="hidden">
      <selection activeCell="B65" sqref="B65"/>
      <pageMargins left="0.33" right="0.15" top="0.6" bottom="0.56999999999999995" header="0.3" footer="0.3"/>
      <printOptions horizontalCentered="1"/>
      <pageSetup scale="63" orientation="portrait" r:id="rId2"/>
    </customSheetView>
  </customSheetViews>
  <mergeCells count="23">
    <mergeCell ref="C1:K1"/>
    <mergeCell ref="B7:L7"/>
    <mergeCell ref="C2:K2"/>
    <mergeCell ref="C3:K3"/>
    <mergeCell ref="B5:L5"/>
    <mergeCell ref="B6:L6"/>
    <mergeCell ref="B11:L11"/>
    <mergeCell ref="B12:L12"/>
    <mergeCell ref="B13:L13"/>
    <mergeCell ref="B8:L8"/>
    <mergeCell ref="B9:L9"/>
    <mergeCell ref="B10:L10"/>
    <mergeCell ref="B17:L17"/>
    <mergeCell ref="B18:L18"/>
    <mergeCell ref="B14:L14"/>
    <mergeCell ref="B15:L15"/>
    <mergeCell ref="B16:L16"/>
    <mergeCell ref="B24:L24"/>
    <mergeCell ref="B22:L22"/>
    <mergeCell ref="B23:L23"/>
    <mergeCell ref="B19:L19"/>
    <mergeCell ref="B20:L20"/>
    <mergeCell ref="B21:L21"/>
  </mergeCells>
  <printOptions horizontalCentered="1"/>
  <pageMargins left="0.33" right="0.15" top="0.6" bottom="0.56999999999999995" header="0.3" footer="0.3"/>
  <pageSetup scale="63"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L25"/>
  <sheetViews>
    <sheetView showGridLines="0" topLeftCell="A17" workbookViewId="0">
      <selection activeCell="B20" sqref="B20:L20"/>
    </sheetView>
  </sheetViews>
  <sheetFormatPr defaultRowHeight="15"/>
  <cols>
    <col min="3" max="3" width="12.85546875" customWidth="1"/>
    <col min="4" max="4" width="12.5703125" customWidth="1"/>
    <col min="5" max="5" width="11.5703125" customWidth="1"/>
    <col min="6" max="6" width="24.42578125" customWidth="1"/>
    <col min="7" max="7" width="11.42578125" customWidth="1"/>
    <col min="8" max="8" width="24.42578125" customWidth="1"/>
    <col min="9" max="9" width="16.28515625" customWidth="1"/>
    <col min="12" max="12" width="15.7109375" customWidth="1"/>
    <col min="259" max="259" width="12.85546875" customWidth="1"/>
    <col min="260" max="260" width="12.5703125" customWidth="1"/>
    <col min="261" max="261" width="11.5703125" customWidth="1"/>
    <col min="262" max="262" width="24.42578125" customWidth="1"/>
    <col min="263" max="263" width="11.7109375" customWidth="1"/>
    <col min="264" max="264" width="14.7109375" customWidth="1"/>
    <col min="265" max="265" width="16.28515625" customWidth="1"/>
    <col min="268" max="268" width="15.7109375" customWidth="1"/>
    <col min="515" max="515" width="12.85546875" customWidth="1"/>
    <col min="516" max="516" width="12.5703125" customWidth="1"/>
    <col min="517" max="517" width="11.5703125" customWidth="1"/>
    <col min="518" max="518" width="24.42578125" customWidth="1"/>
    <col min="519" max="519" width="11.7109375" customWidth="1"/>
    <col min="520" max="520" width="14.7109375" customWidth="1"/>
    <col min="521" max="521" width="16.28515625" customWidth="1"/>
    <col min="524" max="524" width="15.7109375" customWidth="1"/>
    <col min="771" max="771" width="12.85546875" customWidth="1"/>
    <col min="772" max="772" width="12.5703125" customWidth="1"/>
    <col min="773" max="773" width="11.5703125" customWidth="1"/>
    <col min="774" max="774" width="24.42578125" customWidth="1"/>
    <col min="775" max="775" width="11.7109375" customWidth="1"/>
    <col min="776" max="776" width="14.7109375" customWidth="1"/>
    <col min="777" max="777" width="16.28515625" customWidth="1"/>
    <col min="780" max="780" width="15.7109375" customWidth="1"/>
    <col min="1027" max="1027" width="12.85546875" customWidth="1"/>
    <col min="1028" max="1028" width="12.5703125" customWidth="1"/>
    <col min="1029" max="1029" width="11.5703125" customWidth="1"/>
    <col min="1030" max="1030" width="24.42578125" customWidth="1"/>
    <col min="1031" max="1031" width="11.7109375" customWidth="1"/>
    <col min="1032" max="1032" width="14.7109375" customWidth="1"/>
    <col min="1033" max="1033" width="16.28515625" customWidth="1"/>
    <col min="1036" max="1036" width="15.7109375" customWidth="1"/>
    <col min="1283" max="1283" width="12.85546875" customWidth="1"/>
    <col min="1284" max="1284" width="12.5703125" customWidth="1"/>
    <col min="1285" max="1285" width="11.5703125" customWidth="1"/>
    <col min="1286" max="1286" width="24.42578125" customWidth="1"/>
    <col min="1287" max="1287" width="11.7109375" customWidth="1"/>
    <col min="1288" max="1288" width="14.7109375" customWidth="1"/>
    <col min="1289" max="1289" width="16.28515625" customWidth="1"/>
    <col min="1292" max="1292" width="15.7109375" customWidth="1"/>
    <col min="1539" max="1539" width="12.85546875" customWidth="1"/>
    <col min="1540" max="1540" width="12.5703125" customWidth="1"/>
    <col min="1541" max="1541" width="11.5703125" customWidth="1"/>
    <col min="1542" max="1542" width="24.42578125" customWidth="1"/>
    <col min="1543" max="1543" width="11.7109375" customWidth="1"/>
    <col min="1544" max="1544" width="14.7109375" customWidth="1"/>
    <col min="1545" max="1545" width="16.28515625" customWidth="1"/>
    <col min="1548" max="1548" width="15.7109375" customWidth="1"/>
    <col min="1795" max="1795" width="12.85546875" customWidth="1"/>
    <col min="1796" max="1796" width="12.5703125" customWidth="1"/>
    <col min="1797" max="1797" width="11.5703125" customWidth="1"/>
    <col min="1798" max="1798" width="24.42578125" customWidth="1"/>
    <col min="1799" max="1799" width="11.7109375" customWidth="1"/>
    <col min="1800" max="1800" width="14.7109375" customWidth="1"/>
    <col min="1801" max="1801" width="16.28515625" customWidth="1"/>
    <col min="1804" max="1804" width="15.7109375" customWidth="1"/>
    <col min="2051" max="2051" width="12.85546875" customWidth="1"/>
    <col min="2052" max="2052" width="12.5703125" customWidth="1"/>
    <col min="2053" max="2053" width="11.5703125" customWidth="1"/>
    <col min="2054" max="2054" width="24.42578125" customWidth="1"/>
    <col min="2055" max="2055" width="11.7109375" customWidth="1"/>
    <col min="2056" max="2056" width="14.7109375" customWidth="1"/>
    <col min="2057" max="2057" width="16.28515625" customWidth="1"/>
    <col min="2060" max="2060" width="15.7109375" customWidth="1"/>
    <col min="2307" max="2307" width="12.85546875" customWidth="1"/>
    <col min="2308" max="2308" width="12.5703125" customWidth="1"/>
    <col min="2309" max="2309" width="11.5703125" customWidth="1"/>
    <col min="2310" max="2310" width="24.42578125" customWidth="1"/>
    <col min="2311" max="2311" width="11.7109375" customWidth="1"/>
    <col min="2312" max="2312" width="14.7109375" customWidth="1"/>
    <col min="2313" max="2313" width="16.28515625" customWidth="1"/>
    <col min="2316" max="2316" width="15.7109375" customWidth="1"/>
    <col min="2563" max="2563" width="12.85546875" customWidth="1"/>
    <col min="2564" max="2564" width="12.5703125" customWidth="1"/>
    <col min="2565" max="2565" width="11.5703125" customWidth="1"/>
    <col min="2566" max="2566" width="24.42578125" customWidth="1"/>
    <col min="2567" max="2567" width="11.7109375" customWidth="1"/>
    <col min="2568" max="2568" width="14.7109375" customWidth="1"/>
    <col min="2569" max="2569" width="16.28515625" customWidth="1"/>
    <col min="2572" max="2572" width="15.7109375" customWidth="1"/>
    <col min="2819" max="2819" width="12.85546875" customWidth="1"/>
    <col min="2820" max="2820" width="12.5703125" customWidth="1"/>
    <col min="2821" max="2821" width="11.5703125" customWidth="1"/>
    <col min="2822" max="2822" width="24.42578125" customWidth="1"/>
    <col min="2823" max="2823" width="11.7109375" customWidth="1"/>
    <col min="2824" max="2824" width="14.7109375" customWidth="1"/>
    <col min="2825" max="2825" width="16.28515625" customWidth="1"/>
    <col min="2828" max="2828" width="15.7109375" customWidth="1"/>
    <col min="3075" max="3075" width="12.85546875" customWidth="1"/>
    <col min="3076" max="3076" width="12.5703125" customWidth="1"/>
    <col min="3077" max="3077" width="11.5703125" customWidth="1"/>
    <col min="3078" max="3078" width="24.42578125" customWidth="1"/>
    <col min="3079" max="3079" width="11.7109375" customWidth="1"/>
    <col min="3080" max="3080" width="14.7109375" customWidth="1"/>
    <col min="3081" max="3081" width="16.28515625" customWidth="1"/>
    <col min="3084" max="3084" width="15.7109375" customWidth="1"/>
    <col min="3331" max="3331" width="12.85546875" customWidth="1"/>
    <col min="3332" max="3332" width="12.5703125" customWidth="1"/>
    <col min="3333" max="3333" width="11.5703125" customWidth="1"/>
    <col min="3334" max="3334" width="24.42578125" customWidth="1"/>
    <col min="3335" max="3335" width="11.7109375" customWidth="1"/>
    <col min="3336" max="3336" width="14.7109375" customWidth="1"/>
    <col min="3337" max="3337" width="16.28515625" customWidth="1"/>
    <col min="3340" max="3340" width="15.7109375" customWidth="1"/>
    <col min="3587" max="3587" width="12.85546875" customWidth="1"/>
    <col min="3588" max="3588" width="12.5703125" customWidth="1"/>
    <col min="3589" max="3589" width="11.5703125" customWidth="1"/>
    <col min="3590" max="3590" width="24.42578125" customWidth="1"/>
    <col min="3591" max="3591" width="11.7109375" customWidth="1"/>
    <col min="3592" max="3592" width="14.7109375" customWidth="1"/>
    <col min="3593" max="3593" width="16.28515625" customWidth="1"/>
    <col min="3596" max="3596" width="15.7109375" customWidth="1"/>
    <col min="3843" max="3843" width="12.85546875" customWidth="1"/>
    <col min="3844" max="3844" width="12.5703125" customWidth="1"/>
    <col min="3845" max="3845" width="11.5703125" customWidth="1"/>
    <col min="3846" max="3846" width="24.42578125" customWidth="1"/>
    <col min="3847" max="3847" width="11.7109375" customWidth="1"/>
    <col min="3848" max="3848" width="14.7109375" customWidth="1"/>
    <col min="3849" max="3849" width="16.28515625" customWidth="1"/>
    <col min="3852" max="3852" width="15.7109375" customWidth="1"/>
    <col min="4099" max="4099" width="12.85546875" customWidth="1"/>
    <col min="4100" max="4100" width="12.5703125" customWidth="1"/>
    <col min="4101" max="4101" width="11.5703125" customWidth="1"/>
    <col min="4102" max="4102" width="24.42578125" customWidth="1"/>
    <col min="4103" max="4103" width="11.7109375" customWidth="1"/>
    <col min="4104" max="4104" width="14.7109375" customWidth="1"/>
    <col min="4105" max="4105" width="16.28515625" customWidth="1"/>
    <col min="4108" max="4108" width="15.7109375" customWidth="1"/>
    <col min="4355" max="4355" width="12.85546875" customWidth="1"/>
    <col min="4356" max="4356" width="12.5703125" customWidth="1"/>
    <col min="4357" max="4357" width="11.5703125" customWidth="1"/>
    <col min="4358" max="4358" width="24.42578125" customWidth="1"/>
    <col min="4359" max="4359" width="11.7109375" customWidth="1"/>
    <col min="4360" max="4360" width="14.7109375" customWidth="1"/>
    <col min="4361" max="4361" width="16.28515625" customWidth="1"/>
    <col min="4364" max="4364" width="15.7109375" customWidth="1"/>
    <col min="4611" max="4611" width="12.85546875" customWidth="1"/>
    <col min="4612" max="4612" width="12.5703125" customWidth="1"/>
    <col min="4613" max="4613" width="11.5703125" customWidth="1"/>
    <col min="4614" max="4614" width="24.42578125" customWidth="1"/>
    <col min="4615" max="4615" width="11.7109375" customWidth="1"/>
    <col min="4616" max="4616" width="14.7109375" customWidth="1"/>
    <col min="4617" max="4617" width="16.28515625" customWidth="1"/>
    <col min="4620" max="4620" width="15.7109375" customWidth="1"/>
    <col min="4867" max="4867" width="12.85546875" customWidth="1"/>
    <col min="4868" max="4868" width="12.5703125" customWidth="1"/>
    <col min="4869" max="4869" width="11.5703125" customWidth="1"/>
    <col min="4870" max="4870" width="24.42578125" customWidth="1"/>
    <col min="4871" max="4871" width="11.7109375" customWidth="1"/>
    <col min="4872" max="4872" width="14.7109375" customWidth="1"/>
    <col min="4873" max="4873" width="16.28515625" customWidth="1"/>
    <col min="4876" max="4876" width="15.7109375" customWidth="1"/>
    <col min="5123" max="5123" width="12.85546875" customWidth="1"/>
    <col min="5124" max="5124" width="12.5703125" customWidth="1"/>
    <col min="5125" max="5125" width="11.5703125" customWidth="1"/>
    <col min="5126" max="5126" width="24.42578125" customWidth="1"/>
    <col min="5127" max="5127" width="11.7109375" customWidth="1"/>
    <col min="5128" max="5128" width="14.7109375" customWidth="1"/>
    <col min="5129" max="5129" width="16.28515625" customWidth="1"/>
    <col min="5132" max="5132" width="15.7109375" customWidth="1"/>
    <col min="5379" max="5379" width="12.85546875" customWidth="1"/>
    <col min="5380" max="5380" width="12.5703125" customWidth="1"/>
    <col min="5381" max="5381" width="11.5703125" customWidth="1"/>
    <col min="5382" max="5382" width="24.42578125" customWidth="1"/>
    <col min="5383" max="5383" width="11.7109375" customWidth="1"/>
    <col min="5384" max="5384" width="14.7109375" customWidth="1"/>
    <col min="5385" max="5385" width="16.28515625" customWidth="1"/>
    <col min="5388" max="5388" width="15.7109375" customWidth="1"/>
    <col min="5635" max="5635" width="12.85546875" customWidth="1"/>
    <col min="5636" max="5636" width="12.5703125" customWidth="1"/>
    <col min="5637" max="5637" width="11.5703125" customWidth="1"/>
    <col min="5638" max="5638" width="24.42578125" customWidth="1"/>
    <col min="5639" max="5639" width="11.7109375" customWidth="1"/>
    <col min="5640" max="5640" width="14.7109375" customWidth="1"/>
    <col min="5641" max="5641" width="16.28515625" customWidth="1"/>
    <col min="5644" max="5644" width="15.7109375" customWidth="1"/>
    <col min="5891" max="5891" width="12.85546875" customWidth="1"/>
    <col min="5892" max="5892" width="12.5703125" customWidth="1"/>
    <col min="5893" max="5893" width="11.5703125" customWidth="1"/>
    <col min="5894" max="5894" width="24.42578125" customWidth="1"/>
    <col min="5895" max="5895" width="11.7109375" customWidth="1"/>
    <col min="5896" max="5896" width="14.7109375" customWidth="1"/>
    <col min="5897" max="5897" width="16.28515625" customWidth="1"/>
    <col min="5900" max="5900" width="15.7109375" customWidth="1"/>
    <col min="6147" max="6147" width="12.85546875" customWidth="1"/>
    <col min="6148" max="6148" width="12.5703125" customWidth="1"/>
    <col min="6149" max="6149" width="11.5703125" customWidth="1"/>
    <col min="6150" max="6150" width="24.42578125" customWidth="1"/>
    <col min="6151" max="6151" width="11.7109375" customWidth="1"/>
    <col min="6152" max="6152" width="14.7109375" customWidth="1"/>
    <col min="6153" max="6153" width="16.28515625" customWidth="1"/>
    <col min="6156" max="6156" width="15.7109375" customWidth="1"/>
    <col min="6403" max="6403" width="12.85546875" customWidth="1"/>
    <col min="6404" max="6404" width="12.5703125" customWidth="1"/>
    <col min="6405" max="6405" width="11.5703125" customWidth="1"/>
    <col min="6406" max="6406" width="24.42578125" customWidth="1"/>
    <col min="6407" max="6407" width="11.7109375" customWidth="1"/>
    <col min="6408" max="6408" width="14.7109375" customWidth="1"/>
    <col min="6409" max="6409" width="16.28515625" customWidth="1"/>
    <col min="6412" max="6412" width="15.7109375" customWidth="1"/>
    <col min="6659" max="6659" width="12.85546875" customWidth="1"/>
    <col min="6660" max="6660" width="12.5703125" customWidth="1"/>
    <col min="6661" max="6661" width="11.5703125" customWidth="1"/>
    <col min="6662" max="6662" width="24.42578125" customWidth="1"/>
    <col min="6663" max="6663" width="11.7109375" customWidth="1"/>
    <col min="6664" max="6664" width="14.7109375" customWidth="1"/>
    <col min="6665" max="6665" width="16.28515625" customWidth="1"/>
    <col min="6668" max="6668" width="15.7109375" customWidth="1"/>
    <col min="6915" max="6915" width="12.85546875" customWidth="1"/>
    <col min="6916" max="6916" width="12.5703125" customWidth="1"/>
    <col min="6917" max="6917" width="11.5703125" customWidth="1"/>
    <col min="6918" max="6918" width="24.42578125" customWidth="1"/>
    <col min="6919" max="6919" width="11.7109375" customWidth="1"/>
    <col min="6920" max="6920" width="14.7109375" customWidth="1"/>
    <col min="6921" max="6921" width="16.28515625" customWidth="1"/>
    <col min="6924" max="6924" width="15.7109375" customWidth="1"/>
    <col min="7171" max="7171" width="12.85546875" customWidth="1"/>
    <col min="7172" max="7172" width="12.5703125" customWidth="1"/>
    <col min="7173" max="7173" width="11.5703125" customWidth="1"/>
    <col min="7174" max="7174" width="24.42578125" customWidth="1"/>
    <col min="7175" max="7175" width="11.7109375" customWidth="1"/>
    <col min="7176" max="7176" width="14.7109375" customWidth="1"/>
    <col min="7177" max="7177" width="16.28515625" customWidth="1"/>
    <col min="7180" max="7180" width="15.7109375" customWidth="1"/>
    <col min="7427" max="7427" width="12.85546875" customWidth="1"/>
    <col min="7428" max="7428" width="12.5703125" customWidth="1"/>
    <col min="7429" max="7429" width="11.5703125" customWidth="1"/>
    <col min="7430" max="7430" width="24.42578125" customWidth="1"/>
    <col min="7431" max="7431" width="11.7109375" customWidth="1"/>
    <col min="7432" max="7432" width="14.7109375" customWidth="1"/>
    <col min="7433" max="7433" width="16.28515625" customWidth="1"/>
    <col min="7436" max="7436" width="15.7109375" customWidth="1"/>
    <col min="7683" max="7683" width="12.85546875" customWidth="1"/>
    <col min="7684" max="7684" width="12.5703125" customWidth="1"/>
    <col min="7685" max="7685" width="11.5703125" customWidth="1"/>
    <col min="7686" max="7686" width="24.42578125" customWidth="1"/>
    <col min="7687" max="7687" width="11.7109375" customWidth="1"/>
    <col min="7688" max="7688" width="14.7109375" customWidth="1"/>
    <col min="7689" max="7689" width="16.28515625" customWidth="1"/>
    <col min="7692" max="7692" width="15.7109375" customWidth="1"/>
    <col min="7939" max="7939" width="12.85546875" customWidth="1"/>
    <col min="7940" max="7940" width="12.5703125" customWidth="1"/>
    <col min="7941" max="7941" width="11.5703125" customWidth="1"/>
    <col min="7942" max="7942" width="24.42578125" customWidth="1"/>
    <col min="7943" max="7943" width="11.7109375" customWidth="1"/>
    <col min="7944" max="7944" width="14.7109375" customWidth="1"/>
    <col min="7945" max="7945" width="16.28515625" customWidth="1"/>
    <col min="7948" max="7948" width="15.7109375" customWidth="1"/>
    <col min="8195" max="8195" width="12.85546875" customWidth="1"/>
    <col min="8196" max="8196" width="12.5703125" customWidth="1"/>
    <col min="8197" max="8197" width="11.5703125" customWidth="1"/>
    <col min="8198" max="8198" width="24.42578125" customWidth="1"/>
    <col min="8199" max="8199" width="11.7109375" customWidth="1"/>
    <col min="8200" max="8200" width="14.7109375" customWidth="1"/>
    <col min="8201" max="8201" width="16.28515625" customWidth="1"/>
    <col min="8204" max="8204" width="15.7109375" customWidth="1"/>
    <col min="8451" max="8451" width="12.85546875" customWidth="1"/>
    <col min="8452" max="8452" width="12.5703125" customWidth="1"/>
    <col min="8453" max="8453" width="11.5703125" customWidth="1"/>
    <col min="8454" max="8454" width="24.42578125" customWidth="1"/>
    <col min="8455" max="8455" width="11.7109375" customWidth="1"/>
    <col min="8456" max="8456" width="14.7109375" customWidth="1"/>
    <col min="8457" max="8457" width="16.28515625" customWidth="1"/>
    <col min="8460" max="8460" width="15.7109375" customWidth="1"/>
    <col min="8707" max="8707" width="12.85546875" customWidth="1"/>
    <col min="8708" max="8708" width="12.5703125" customWidth="1"/>
    <col min="8709" max="8709" width="11.5703125" customWidth="1"/>
    <col min="8710" max="8710" width="24.42578125" customWidth="1"/>
    <col min="8711" max="8711" width="11.7109375" customWidth="1"/>
    <col min="8712" max="8712" width="14.7109375" customWidth="1"/>
    <col min="8713" max="8713" width="16.28515625" customWidth="1"/>
    <col min="8716" max="8716" width="15.7109375" customWidth="1"/>
    <col min="8963" max="8963" width="12.85546875" customWidth="1"/>
    <col min="8964" max="8964" width="12.5703125" customWidth="1"/>
    <col min="8965" max="8965" width="11.5703125" customWidth="1"/>
    <col min="8966" max="8966" width="24.42578125" customWidth="1"/>
    <col min="8967" max="8967" width="11.7109375" customWidth="1"/>
    <col min="8968" max="8968" width="14.7109375" customWidth="1"/>
    <col min="8969" max="8969" width="16.28515625" customWidth="1"/>
    <col min="8972" max="8972" width="15.7109375" customWidth="1"/>
    <col min="9219" max="9219" width="12.85546875" customWidth="1"/>
    <col min="9220" max="9220" width="12.5703125" customWidth="1"/>
    <col min="9221" max="9221" width="11.5703125" customWidth="1"/>
    <col min="9222" max="9222" width="24.42578125" customWidth="1"/>
    <col min="9223" max="9223" width="11.7109375" customWidth="1"/>
    <col min="9224" max="9224" width="14.7109375" customWidth="1"/>
    <col min="9225" max="9225" width="16.28515625" customWidth="1"/>
    <col min="9228" max="9228" width="15.7109375" customWidth="1"/>
    <col min="9475" max="9475" width="12.85546875" customWidth="1"/>
    <col min="9476" max="9476" width="12.5703125" customWidth="1"/>
    <col min="9477" max="9477" width="11.5703125" customWidth="1"/>
    <col min="9478" max="9478" width="24.42578125" customWidth="1"/>
    <col min="9479" max="9479" width="11.7109375" customWidth="1"/>
    <col min="9480" max="9480" width="14.7109375" customWidth="1"/>
    <col min="9481" max="9481" width="16.28515625" customWidth="1"/>
    <col min="9484" max="9484" width="15.7109375" customWidth="1"/>
    <col min="9731" max="9731" width="12.85546875" customWidth="1"/>
    <col min="9732" max="9732" width="12.5703125" customWidth="1"/>
    <col min="9733" max="9733" width="11.5703125" customWidth="1"/>
    <col min="9734" max="9734" width="24.42578125" customWidth="1"/>
    <col min="9735" max="9735" width="11.7109375" customWidth="1"/>
    <col min="9736" max="9736" width="14.7109375" customWidth="1"/>
    <col min="9737" max="9737" width="16.28515625" customWidth="1"/>
    <col min="9740" max="9740" width="15.7109375" customWidth="1"/>
    <col min="9987" max="9987" width="12.85546875" customWidth="1"/>
    <col min="9988" max="9988" width="12.5703125" customWidth="1"/>
    <col min="9989" max="9989" width="11.5703125" customWidth="1"/>
    <col min="9990" max="9990" width="24.42578125" customWidth="1"/>
    <col min="9991" max="9991" width="11.7109375" customWidth="1"/>
    <col min="9992" max="9992" width="14.7109375" customWidth="1"/>
    <col min="9993" max="9993" width="16.28515625" customWidth="1"/>
    <col min="9996" max="9996" width="15.7109375" customWidth="1"/>
    <col min="10243" max="10243" width="12.85546875" customWidth="1"/>
    <col min="10244" max="10244" width="12.5703125" customWidth="1"/>
    <col min="10245" max="10245" width="11.5703125" customWidth="1"/>
    <col min="10246" max="10246" width="24.42578125" customWidth="1"/>
    <col min="10247" max="10247" width="11.7109375" customWidth="1"/>
    <col min="10248" max="10248" width="14.7109375" customWidth="1"/>
    <col min="10249" max="10249" width="16.28515625" customWidth="1"/>
    <col min="10252" max="10252" width="15.7109375" customWidth="1"/>
    <col min="10499" max="10499" width="12.85546875" customWidth="1"/>
    <col min="10500" max="10500" width="12.5703125" customWidth="1"/>
    <col min="10501" max="10501" width="11.5703125" customWidth="1"/>
    <col min="10502" max="10502" width="24.42578125" customWidth="1"/>
    <col min="10503" max="10503" width="11.7109375" customWidth="1"/>
    <col min="10504" max="10504" width="14.7109375" customWidth="1"/>
    <col min="10505" max="10505" width="16.28515625" customWidth="1"/>
    <col min="10508" max="10508" width="15.7109375" customWidth="1"/>
    <col min="10755" max="10755" width="12.85546875" customWidth="1"/>
    <col min="10756" max="10756" width="12.5703125" customWidth="1"/>
    <col min="10757" max="10757" width="11.5703125" customWidth="1"/>
    <col min="10758" max="10758" width="24.42578125" customWidth="1"/>
    <col min="10759" max="10759" width="11.7109375" customWidth="1"/>
    <col min="10760" max="10760" width="14.7109375" customWidth="1"/>
    <col min="10761" max="10761" width="16.28515625" customWidth="1"/>
    <col min="10764" max="10764" width="15.7109375" customWidth="1"/>
    <col min="11011" max="11011" width="12.85546875" customWidth="1"/>
    <col min="11012" max="11012" width="12.5703125" customWidth="1"/>
    <col min="11013" max="11013" width="11.5703125" customWidth="1"/>
    <col min="11014" max="11014" width="24.42578125" customWidth="1"/>
    <col min="11015" max="11015" width="11.7109375" customWidth="1"/>
    <col min="11016" max="11016" width="14.7109375" customWidth="1"/>
    <col min="11017" max="11017" width="16.28515625" customWidth="1"/>
    <col min="11020" max="11020" width="15.7109375" customWidth="1"/>
    <col min="11267" max="11267" width="12.85546875" customWidth="1"/>
    <col min="11268" max="11268" width="12.5703125" customWidth="1"/>
    <col min="11269" max="11269" width="11.5703125" customWidth="1"/>
    <col min="11270" max="11270" width="24.42578125" customWidth="1"/>
    <col min="11271" max="11271" width="11.7109375" customWidth="1"/>
    <col min="11272" max="11272" width="14.7109375" customWidth="1"/>
    <col min="11273" max="11273" width="16.28515625" customWidth="1"/>
    <col min="11276" max="11276" width="15.7109375" customWidth="1"/>
    <col min="11523" max="11523" width="12.85546875" customWidth="1"/>
    <col min="11524" max="11524" width="12.5703125" customWidth="1"/>
    <col min="11525" max="11525" width="11.5703125" customWidth="1"/>
    <col min="11526" max="11526" width="24.42578125" customWidth="1"/>
    <col min="11527" max="11527" width="11.7109375" customWidth="1"/>
    <col min="11528" max="11528" width="14.7109375" customWidth="1"/>
    <col min="11529" max="11529" width="16.28515625" customWidth="1"/>
    <col min="11532" max="11532" width="15.7109375" customWidth="1"/>
    <col min="11779" max="11779" width="12.85546875" customWidth="1"/>
    <col min="11780" max="11780" width="12.5703125" customWidth="1"/>
    <col min="11781" max="11781" width="11.5703125" customWidth="1"/>
    <col min="11782" max="11782" width="24.42578125" customWidth="1"/>
    <col min="11783" max="11783" width="11.7109375" customWidth="1"/>
    <col min="11784" max="11784" width="14.7109375" customWidth="1"/>
    <col min="11785" max="11785" width="16.28515625" customWidth="1"/>
    <col min="11788" max="11788" width="15.7109375" customWidth="1"/>
    <col min="12035" max="12035" width="12.85546875" customWidth="1"/>
    <col min="12036" max="12036" width="12.5703125" customWidth="1"/>
    <col min="12037" max="12037" width="11.5703125" customWidth="1"/>
    <col min="12038" max="12038" width="24.42578125" customWidth="1"/>
    <col min="12039" max="12039" width="11.7109375" customWidth="1"/>
    <col min="12040" max="12040" width="14.7109375" customWidth="1"/>
    <col min="12041" max="12041" width="16.28515625" customWidth="1"/>
    <col min="12044" max="12044" width="15.7109375" customWidth="1"/>
    <col min="12291" max="12291" width="12.85546875" customWidth="1"/>
    <col min="12292" max="12292" width="12.5703125" customWidth="1"/>
    <col min="12293" max="12293" width="11.5703125" customWidth="1"/>
    <col min="12294" max="12294" width="24.42578125" customWidth="1"/>
    <col min="12295" max="12295" width="11.7109375" customWidth="1"/>
    <col min="12296" max="12296" width="14.7109375" customWidth="1"/>
    <col min="12297" max="12297" width="16.28515625" customWidth="1"/>
    <col min="12300" max="12300" width="15.7109375" customWidth="1"/>
    <col min="12547" max="12547" width="12.85546875" customWidth="1"/>
    <col min="12548" max="12548" width="12.5703125" customWidth="1"/>
    <col min="12549" max="12549" width="11.5703125" customWidth="1"/>
    <col min="12550" max="12550" width="24.42578125" customWidth="1"/>
    <col min="12551" max="12551" width="11.7109375" customWidth="1"/>
    <col min="12552" max="12552" width="14.7109375" customWidth="1"/>
    <col min="12553" max="12553" width="16.28515625" customWidth="1"/>
    <col min="12556" max="12556" width="15.7109375" customWidth="1"/>
    <col min="12803" max="12803" width="12.85546875" customWidth="1"/>
    <col min="12804" max="12804" width="12.5703125" customWidth="1"/>
    <col min="12805" max="12805" width="11.5703125" customWidth="1"/>
    <col min="12806" max="12806" width="24.42578125" customWidth="1"/>
    <col min="12807" max="12807" width="11.7109375" customWidth="1"/>
    <col min="12808" max="12808" width="14.7109375" customWidth="1"/>
    <col min="12809" max="12809" width="16.28515625" customWidth="1"/>
    <col min="12812" max="12812" width="15.7109375" customWidth="1"/>
    <col min="13059" max="13059" width="12.85546875" customWidth="1"/>
    <col min="13060" max="13060" width="12.5703125" customWidth="1"/>
    <col min="13061" max="13061" width="11.5703125" customWidth="1"/>
    <col min="13062" max="13062" width="24.42578125" customWidth="1"/>
    <col min="13063" max="13063" width="11.7109375" customWidth="1"/>
    <col min="13064" max="13064" width="14.7109375" customWidth="1"/>
    <col min="13065" max="13065" width="16.28515625" customWidth="1"/>
    <col min="13068" max="13068" width="15.7109375" customWidth="1"/>
    <col min="13315" max="13315" width="12.85546875" customWidth="1"/>
    <col min="13316" max="13316" width="12.5703125" customWidth="1"/>
    <col min="13317" max="13317" width="11.5703125" customWidth="1"/>
    <col min="13318" max="13318" width="24.42578125" customWidth="1"/>
    <col min="13319" max="13319" width="11.7109375" customWidth="1"/>
    <col min="13320" max="13320" width="14.7109375" customWidth="1"/>
    <col min="13321" max="13321" width="16.28515625" customWidth="1"/>
    <col min="13324" max="13324" width="15.7109375" customWidth="1"/>
    <col min="13571" max="13571" width="12.85546875" customWidth="1"/>
    <col min="13572" max="13572" width="12.5703125" customWidth="1"/>
    <col min="13573" max="13573" width="11.5703125" customWidth="1"/>
    <col min="13574" max="13574" width="24.42578125" customWidth="1"/>
    <col min="13575" max="13575" width="11.7109375" customWidth="1"/>
    <col min="13576" max="13576" width="14.7109375" customWidth="1"/>
    <col min="13577" max="13577" width="16.28515625" customWidth="1"/>
    <col min="13580" max="13580" width="15.7109375" customWidth="1"/>
    <col min="13827" max="13827" width="12.85546875" customWidth="1"/>
    <col min="13828" max="13828" width="12.5703125" customWidth="1"/>
    <col min="13829" max="13829" width="11.5703125" customWidth="1"/>
    <col min="13830" max="13830" width="24.42578125" customWidth="1"/>
    <col min="13831" max="13831" width="11.7109375" customWidth="1"/>
    <col min="13832" max="13832" width="14.7109375" customWidth="1"/>
    <col min="13833" max="13833" width="16.28515625" customWidth="1"/>
    <col min="13836" max="13836" width="15.7109375" customWidth="1"/>
    <col min="14083" max="14083" width="12.85546875" customWidth="1"/>
    <col min="14084" max="14084" width="12.5703125" customWidth="1"/>
    <col min="14085" max="14085" width="11.5703125" customWidth="1"/>
    <col min="14086" max="14086" width="24.42578125" customWidth="1"/>
    <col min="14087" max="14087" width="11.7109375" customWidth="1"/>
    <col min="14088" max="14088" width="14.7109375" customWidth="1"/>
    <col min="14089" max="14089" width="16.28515625" customWidth="1"/>
    <col min="14092" max="14092" width="15.7109375" customWidth="1"/>
    <col min="14339" max="14339" width="12.85546875" customWidth="1"/>
    <col min="14340" max="14340" width="12.5703125" customWidth="1"/>
    <col min="14341" max="14341" width="11.5703125" customWidth="1"/>
    <col min="14342" max="14342" width="24.42578125" customWidth="1"/>
    <col min="14343" max="14343" width="11.7109375" customWidth="1"/>
    <col min="14344" max="14344" width="14.7109375" customWidth="1"/>
    <col min="14345" max="14345" width="16.28515625" customWidth="1"/>
    <col min="14348" max="14348" width="15.7109375" customWidth="1"/>
    <col min="14595" max="14595" width="12.85546875" customWidth="1"/>
    <col min="14596" max="14596" width="12.5703125" customWidth="1"/>
    <col min="14597" max="14597" width="11.5703125" customWidth="1"/>
    <col min="14598" max="14598" width="24.42578125" customWidth="1"/>
    <col min="14599" max="14599" width="11.7109375" customWidth="1"/>
    <col min="14600" max="14600" width="14.7109375" customWidth="1"/>
    <col min="14601" max="14601" width="16.28515625" customWidth="1"/>
    <col min="14604" max="14604" width="15.7109375" customWidth="1"/>
    <col min="14851" max="14851" width="12.85546875" customWidth="1"/>
    <col min="14852" max="14852" width="12.5703125" customWidth="1"/>
    <col min="14853" max="14853" width="11.5703125" customWidth="1"/>
    <col min="14854" max="14854" width="24.42578125" customWidth="1"/>
    <col min="14855" max="14855" width="11.7109375" customWidth="1"/>
    <col min="14856" max="14856" width="14.7109375" customWidth="1"/>
    <col min="14857" max="14857" width="16.28515625" customWidth="1"/>
    <col min="14860" max="14860" width="15.7109375" customWidth="1"/>
    <col min="15107" max="15107" width="12.85546875" customWidth="1"/>
    <col min="15108" max="15108" width="12.5703125" customWidth="1"/>
    <col min="15109" max="15109" width="11.5703125" customWidth="1"/>
    <col min="15110" max="15110" width="24.42578125" customWidth="1"/>
    <col min="15111" max="15111" width="11.7109375" customWidth="1"/>
    <col min="15112" max="15112" width="14.7109375" customWidth="1"/>
    <col min="15113" max="15113" width="16.28515625" customWidth="1"/>
    <col min="15116" max="15116" width="15.7109375" customWidth="1"/>
    <col min="15363" max="15363" width="12.85546875" customWidth="1"/>
    <col min="15364" max="15364" width="12.5703125" customWidth="1"/>
    <col min="15365" max="15365" width="11.5703125" customWidth="1"/>
    <col min="15366" max="15366" width="24.42578125" customWidth="1"/>
    <col min="15367" max="15367" width="11.7109375" customWidth="1"/>
    <col min="15368" max="15368" width="14.7109375" customWidth="1"/>
    <col min="15369" max="15369" width="16.28515625" customWidth="1"/>
    <col min="15372" max="15372" width="15.7109375" customWidth="1"/>
    <col min="15619" max="15619" width="12.85546875" customWidth="1"/>
    <col min="15620" max="15620" width="12.5703125" customWidth="1"/>
    <col min="15621" max="15621" width="11.5703125" customWidth="1"/>
    <col min="15622" max="15622" width="24.42578125" customWidth="1"/>
    <col min="15623" max="15623" width="11.7109375" customWidth="1"/>
    <col min="15624" max="15624" width="14.7109375" customWidth="1"/>
    <col min="15625" max="15625" width="16.28515625" customWidth="1"/>
    <col min="15628" max="15628" width="15.7109375" customWidth="1"/>
    <col min="15875" max="15875" width="12.85546875" customWidth="1"/>
    <col min="15876" max="15876" width="12.5703125" customWidth="1"/>
    <col min="15877" max="15877" width="11.5703125" customWidth="1"/>
    <col min="15878" max="15878" width="24.42578125" customWidth="1"/>
    <col min="15879" max="15879" width="11.7109375" customWidth="1"/>
    <col min="15880" max="15880" width="14.7109375" customWidth="1"/>
    <col min="15881" max="15881" width="16.28515625" customWidth="1"/>
    <col min="15884" max="15884" width="15.7109375" customWidth="1"/>
    <col min="16131" max="16131" width="12.85546875" customWidth="1"/>
    <col min="16132" max="16132" width="12.5703125" customWidth="1"/>
    <col min="16133" max="16133" width="11.5703125" customWidth="1"/>
    <col min="16134" max="16134" width="24.42578125" customWidth="1"/>
    <col min="16135" max="16135" width="11.7109375" customWidth="1"/>
    <col min="16136" max="16136" width="14.7109375" customWidth="1"/>
    <col min="16137" max="16137" width="16.28515625" customWidth="1"/>
    <col min="16140" max="16140" width="15.7109375" customWidth="1"/>
  </cols>
  <sheetData>
    <row r="1" spans="2:12" ht="35.25" customHeight="1" thickBot="1">
      <c r="C1" s="1608" t="s">
        <v>1016</v>
      </c>
      <c r="D1" s="1609"/>
      <c r="E1" s="1609"/>
      <c r="F1" s="1609"/>
      <c r="G1" s="1609"/>
      <c r="H1" s="1609"/>
      <c r="I1" s="1609"/>
      <c r="J1" s="1609"/>
      <c r="K1" s="1610"/>
    </row>
    <row r="2" spans="2:12" ht="35.25" customHeight="1" thickBot="1">
      <c r="C2" s="1608" t="s">
        <v>1016</v>
      </c>
      <c r="D2" s="1609"/>
      <c r="E2" s="1609"/>
      <c r="F2" s="1609"/>
      <c r="G2" s="1609"/>
      <c r="H2" s="1609"/>
      <c r="I2" s="1609"/>
      <c r="J2" s="1609"/>
      <c r="K2" s="1610"/>
    </row>
    <row r="3" spans="2:12" s="1" customFormat="1" ht="36" customHeight="1" thickBot="1">
      <c r="C3" s="1608" t="s">
        <v>758</v>
      </c>
      <c r="D3" s="1609"/>
      <c r="E3" s="1609"/>
      <c r="F3" s="1609"/>
      <c r="G3" s="1609"/>
      <c r="H3" s="1609"/>
      <c r="I3" s="1609"/>
      <c r="J3" s="1609"/>
      <c r="K3" s="1610"/>
    </row>
    <row r="4" spans="2:12" s="1" customFormat="1" ht="20.25" customHeight="1" thickBot="1">
      <c r="B4" s="90"/>
      <c r="C4" s="91"/>
      <c r="D4" s="92"/>
      <c r="E4" s="92"/>
      <c r="F4" s="92"/>
      <c r="G4" s="92"/>
      <c r="H4" s="92"/>
      <c r="I4" s="92"/>
      <c r="J4" s="92"/>
      <c r="K4" s="92"/>
      <c r="L4" s="90"/>
    </row>
    <row r="5" spans="2:12" s="1" customFormat="1" ht="30.75" customHeight="1" thickBot="1">
      <c r="B5" s="1058" t="s">
        <v>39</v>
      </c>
      <c r="C5" s="1059"/>
      <c r="D5" s="1059"/>
      <c r="E5" s="1059"/>
      <c r="F5" s="1059"/>
      <c r="G5" s="1059"/>
      <c r="H5" s="1059"/>
      <c r="I5" s="1059"/>
      <c r="J5" s="1059"/>
      <c r="K5" s="1059"/>
      <c r="L5" s="1060"/>
    </row>
    <row r="6" spans="2:12" s="1" customFormat="1" ht="58.5" customHeight="1" thickBot="1">
      <c r="B6" s="1614" t="s">
        <v>627</v>
      </c>
      <c r="C6" s="1615"/>
      <c r="D6" s="1615"/>
      <c r="E6" s="1615"/>
      <c r="F6" s="1615"/>
      <c r="G6" s="1615"/>
      <c r="H6" s="1615"/>
      <c r="I6" s="1615"/>
      <c r="J6" s="1615"/>
      <c r="K6" s="1615"/>
      <c r="L6" s="1616"/>
    </row>
    <row r="7" spans="2:12" s="1" customFormat="1" ht="34.5" customHeight="1" thickBot="1">
      <c r="B7" s="1605" t="s">
        <v>309</v>
      </c>
      <c r="C7" s="1606"/>
      <c r="D7" s="1606"/>
      <c r="E7" s="1606"/>
      <c r="F7" s="1606"/>
      <c r="G7" s="1606"/>
      <c r="H7" s="1606"/>
      <c r="I7" s="1606"/>
      <c r="J7" s="1606"/>
      <c r="K7" s="1606"/>
      <c r="L7" s="1607"/>
    </row>
    <row r="8" spans="2:12" s="1" customFormat="1" ht="33" customHeight="1" thickBot="1">
      <c r="B8" s="1605" t="s">
        <v>286</v>
      </c>
      <c r="C8" s="1606"/>
      <c r="D8" s="1606"/>
      <c r="E8" s="1606"/>
      <c r="F8" s="1606"/>
      <c r="G8" s="1606"/>
      <c r="H8" s="1606"/>
      <c r="I8" s="1606"/>
      <c r="J8" s="1606"/>
      <c r="K8" s="1606"/>
      <c r="L8" s="1607"/>
    </row>
    <row r="9" spans="2:12" s="1" customFormat="1" ht="74.25" customHeight="1" thickBot="1">
      <c r="B9" s="1605" t="s">
        <v>294</v>
      </c>
      <c r="C9" s="1606"/>
      <c r="D9" s="1606"/>
      <c r="E9" s="1606"/>
      <c r="F9" s="1606"/>
      <c r="G9" s="1606"/>
      <c r="H9" s="1606"/>
      <c r="I9" s="1606"/>
      <c r="J9" s="1606"/>
      <c r="K9" s="1606"/>
      <c r="L9" s="1607"/>
    </row>
    <row r="10" spans="2:12" s="1" customFormat="1" ht="44.25" customHeight="1" thickBot="1">
      <c r="B10" s="1605" t="s">
        <v>295</v>
      </c>
      <c r="C10" s="1606"/>
      <c r="D10" s="1606"/>
      <c r="E10" s="1606"/>
      <c r="F10" s="1606"/>
      <c r="G10" s="1606"/>
      <c r="H10" s="1606"/>
      <c r="I10" s="1606"/>
      <c r="J10" s="1606"/>
      <c r="K10" s="1606"/>
      <c r="L10" s="1607"/>
    </row>
    <row r="11" spans="2:12" s="1" customFormat="1" ht="73.5" customHeight="1" thickBot="1">
      <c r="B11" s="1605" t="s">
        <v>296</v>
      </c>
      <c r="C11" s="1606"/>
      <c r="D11" s="1606"/>
      <c r="E11" s="1606"/>
      <c r="F11" s="1606"/>
      <c r="G11" s="1606"/>
      <c r="H11" s="1606"/>
      <c r="I11" s="1606"/>
      <c r="J11" s="1606"/>
      <c r="K11" s="1606"/>
      <c r="L11" s="1607"/>
    </row>
    <row r="12" spans="2:12" s="1" customFormat="1" ht="45" customHeight="1" thickBot="1">
      <c r="B12" s="1605" t="s">
        <v>297</v>
      </c>
      <c r="C12" s="1606"/>
      <c r="D12" s="1606"/>
      <c r="E12" s="1606"/>
      <c r="F12" s="1606"/>
      <c r="G12" s="1606"/>
      <c r="H12" s="1606"/>
      <c r="I12" s="1606"/>
      <c r="J12" s="1606"/>
      <c r="K12" s="1606"/>
      <c r="L12" s="1607"/>
    </row>
    <row r="13" spans="2:12" s="1" customFormat="1" ht="23.25" customHeight="1" thickBot="1">
      <c r="B13" s="1605" t="s">
        <v>310</v>
      </c>
      <c r="C13" s="1606"/>
      <c r="D13" s="1606"/>
      <c r="E13" s="1606"/>
      <c r="F13" s="1606"/>
      <c r="G13" s="1606"/>
      <c r="H13" s="1606"/>
      <c r="I13" s="1606"/>
      <c r="J13" s="1606"/>
      <c r="K13" s="1606"/>
      <c r="L13" s="1607"/>
    </row>
    <row r="14" spans="2:12" s="1" customFormat="1" ht="44.25" customHeight="1" thickBot="1">
      <c r="B14" s="1605" t="s">
        <v>290</v>
      </c>
      <c r="C14" s="1606"/>
      <c r="D14" s="1606"/>
      <c r="E14" s="1606"/>
      <c r="F14" s="1606"/>
      <c r="G14" s="1606"/>
      <c r="H14" s="1606"/>
      <c r="I14" s="1606"/>
      <c r="J14" s="1606"/>
      <c r="K14" s="1606"/>
      <c r="L14" s="1607"/>
    </row>
    <row r="15" spans="2:12" s="1" customFormat="1" ht="67.5" customHeight="1" thickBot="1">
      <c r="B15" s="1605" t="s">
        <v>298</v>
      </c>
      <c r="C15" s="1606"/>
      <c r="D15" s="1606"/>
      <c r="E15" s="1606"/>
      <c r="F15" s="1606"/>
      <c r="G15" s="1606"/>
      <c r="H15" s="1606"/>
      <c r="I15" s="1606"/>
      <c r="J15" s="1606"/>
      <c r="K15" s="1606"/>
      <c r="L15" s="1607"/>
    </row>
    <row r="16" spans="2:12" s="1" customFormat="1" ht="98.25" customHeight="1" thickBot="1">
      <c r="B16" s="1605" t="s">
        <v>311</v>
      </c>
      <c r="C16" s="1606"/>
      <c r="D16" s="1606"/>
      <c r="E16" s="1606"/>
      <c r="F16" s="1606"/>
      <c r="G16" s="1606"/>
      <c r="H16" s="1606"/>
      <c r="I16" s="1606"/>
      <c r="J16" s="1606"/>
      <c r="K16" s="1606"/>
      <c r="L16" s="1607"/>
    </row>
    <row r="17" spans="2:12" s="1" customFormat="1" ht="52.5" customHeight="1" thickBot="1">
      <c r="B17" s="1605" t="s">
        <v>299</v>
      </c>
      <c r="C17" s="1606"/>
      <c r="D17" s="1606"/>
      <c r="E17" s="1606"/>
      <c r="F17" s="1606"/>
      <c r="G17" s="1606"/>
      <c r="H17" s="1606"/>
      <c r="I17" s="1606"/>
      <c r="J17" s="1606"/>
      <c r="K17" s="1606"/>
      <c r="L17" s="1607"/>
    </row>
    <row r="18" spans="2:12" s="1" customFormat="1" ht="47.25" customHeight="1" thickBot="1">
      <c r="B18" s="1605" t="s">
        <v>303</v>
      </c>
      <c r="C18" s="1606"/>
      <c r="D18" s="1606"/>
      <c r="E18" s="1606"/>
      <c r="F18" s="1606"/>
      <c r="G18" s="1606"/>
      <c r="H18" s="1606"/>
      <c r="I18" s="1606"/>
      <c r="J18" s="1606"/>
      <c r="K18" s="1606"/>
      <c r="L18" s="1607"/>
    </row>
    <row r="19" spans="2:12" s="1" customFormat="1" ht="94.5" customHeight="1" thickBot="1">
      <c r="B19" s="1605" t="s">
        <v>300</v>
      </c>
      <c r="C19" s="1606"/>
      <c r="D19" s="1606"/>
      <c r="E19" s="1606"/>
      <c r="F19" s="1606"/>
      <c r="G19" s="1606"/>
      <c r="H19" s="1606"/>
      <c r="I19" s="1606"/>
      <c r="J19" s="1606"/>
      <c r="K19" s="1606"/>
      <c r="L19" s="1607"/>
    </row>
    <row r="20" spans="2:12" s="1" customFormat="1" ht="153" customHeight="1" thickBot="1">
      <c r="B20" s="1605" t="s">
        <v>1021</v>
      </c>
      <c r="C20" s="1606"/>
      <c r="D20" s="1606"/>
      <c r="E20" s="1606"/>
      <c r="F20" s="1606"/>
      <c r="G20" s="1606"/>
      <c r="H20" s="1606"/>
      <c r="I20" s="1606"/>
      <c r="J20" s="1606"/>
      <c r="K20" s="1606"/>
      <c r="L20" s="1607"/>
    </row>
    <row r="21" spans="2:12" s="1" customFormat="1" ht="33.75" customHeight="1" thickBot="1">
      <c r="B21" s="1605" t="s">
        <v>181</v>
      </c>
      <c r="C21" s="1606"/>
      <c r="D21" s="1606"/>
      <c r="E21" s="1606"/>
      <c r="F21" s="1606"/>
      <c r="G21" s="1606"/>
      <c r="H21" s="1606"/>
      <c r="I21" s="1606"/>
      <c r="J21" s="1606"/>
      <c r="K21" s="1606"/>
      <c r="L21" s="1607"/>
    </row>
    <row r="22" spans="2:12" s="1" customFormat="1" ht="34.5" customHeight="1" thickBot="1">
      <c r="B22" s="1605" t="s">
        <v>1019</v>
      </c>
      <c r="C22" s="1606"/>
      <c r="D22" s="1606"/>
      <c r="E22" s="1606"/>
      <c r="F22" s="1606"/>
      <c r="G22" s="1606"/>
      <c r="H22" s="1606"/>
      <c r="I22" s="1606"/>
      <c r="J22" s="1606"/>
      <c r="K22" s="1606"/>
      <c r="L22" s="1607"/>
    </row>
    <row r="23" spans="2:12" s="1" customFormat="1" ht="45.75" customHeight="1" thickBot="1">
      <c r="B23" s="1605" t="s">
        <v>301</v>
      </c>
      <c r="C23" s="1606"/>
      <c r="D23" s="1606"/>
      <c r="E23" s="1606"/>
      <c r="F23" s="1606"/>
      <c r="G23" s="1606"/>
      <c r="H23" s="1606"/>
      <c r="I23" s="1606"/>
      <c r="J23" s="1606"/>
      <c r="K23" s="1606"/>
      <c r="L23" s="1607"/>
    </row>
    <row r="24" spans="2:12" ht="259.5" customHeight="1" thickBot="1">
      <c r="B24" s="1605" t="s">
        <v>312</v>
      </c>
      <c r="C24" s="1606"/>
      <c r="D24" s="1606"/>
      <c r="E24" s="1606"/>
      <c r="F24" s="1606"/>
      <c r="G24" s="1606"/>
      <c r="H24" s="1606"/>
      <c r="I24" s="1606"/>
      <c r="J24" s="1606"/>
      <c r="K24" s="1606"/>
      <c r="L24" s="1607"/>
    </row>
    <row r="25" spans="2:12">
      <c r="B25" s="93"/>
      <c r="C25" s="93"/>
      <c r="D25" s="93"/>
      <c r="E25" s="93"/>
      <c r="F25" s="93"/>
      <c r="G25" s="93"/>
      <c r="H25" s="93"/>
      <c r="I25" s="93"/>
      <c r="J25" s="93"/>
      <c r="K25" s="93"/>
      <c r="L25" s="93"/>
    </row>
  </sheetData>
  <customSheetViews>
    <customSheetView guid="{C56B3D6B-3B98-4A17-BD3C-B9F218E372DD}" showGridLines="0" fitToPage="1" state="hidden">
      <selection activeCell="B65" sqref="B65"/>
      <pageMargins left="0.7" right="0.7" top="0.48" bottom="0.45" header="0.3" footer="0.3"/>
      <printOptions horizontalCentered="1"/>
      <pageSetup scale="56" orientation="portrait" r:id="rId1"/>
    </customSheetView>
    <customSheetView guid="{108BB875-1A79-407F-97F6-6D743F46DF3B}" showGridLines="0" fitToPage="1" state="hidden">
      <selection activeCell="B65" sqref="B65"/>
      <pageMargins left="0.7" right="0.7" top="0.48" bottom="0.45" header="0.3" footer="0.3"/>
      <printOptions horizontalCentered="1"/>
      <pageSetup scale="56" orientation="portrait" r:id="rId2"/>
    </customSheetView>
  </customSheetViews>
  <mergeCells count="23">
    <mergeCell ref="C1:K1"/>
    <mergeCell ref="B9:L9"/>
    <mergeCell ref="B10:L10"/>
    <mergeCell ref="B11:L11"/>
    <mergeCell ref="B8:L8"/>
    <mergeCell ref="C2:K2"/>
    <mergeCell ref="C3:K3"/>
    <mergeCell ref="B5:L5"/>
    <mergeCell ref="B6:L6"/>
    <mergeCell ref="B7:L7"/>
    <mergeCell ref="B24:L24"/>
    <mergeCell ref="B20:L20"/>
    <mergeCell ref="B12:L12"/>
    <mergeCell ref="B13:L13"/>
    <mergeCell ref="B21:L21"/>
    <mergeCell ref="B22:L22"/>
    <mergeCell ref="B23:L23"/>
    <mergeCell ref="B19:L19"/>
    <mergeCell ref="B14:L14"/>
    <mergeCell ref="B15:L15"/>
    <mergeCell ref="B16:L16"/>
    <mergeCell ref="B17:L17"/>
    <mergeCell ref="B18:L18"/>
  </mergeCells>
  <printOptions horizontalCentered="1"/>
  <pageMargins left="0.7" right="0.7" top="0.48" bottom="0.45" header="0.3" footer="0.3"/>
  <pageSetup scale="56"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showGridLines="0" showRowColHeaders="0" workbookViewId="0">
      <selection activeCell="L28" sqref="L28:L30"/>
    </sheetView>
  </sheetViews>
  <sheetFormatPr defaultColWidth="9.140625" defaultRowHeight="12.75"/>
  <cols>
    <col min="1" max="1" width="9.140625" style="118"/>
    <col min="2" max="2" width="8.85546875" style="118" customWidth="1"/>
    <col min="3" max="3" width="5" style="118" customWidth="1"/>
    <col min="4" max="7" width="9.140625" style="118"/>
    <col min="8" max="8" width="12.140625" style="118" customWidth="1"/>
    <col min="9" max="9" width="13" style="118" customWidth="1"/>
    <col min="10" max="10" width="9.140625" style="118"/>
    <col min="11" max="11" width="10.140625" style="118" customWidth="1"/>
    <col min="12" max="16384" width="9.140625" style="118"/>
  </cols>
  <sheetData>
    <row r="1" spans="1:11" ht="13.5" thickBot="1"/>
    <row r="2" spans="1:11" ht="15">
      <c r="B2" s="119"/>
      <c r="C2" s="120"/>
      <c r="D2" s="121"/>
      <c r="E2" s="121"/>
      <c r="F2" s="121"/>
      <c r="G2" s="121"/>
      <c r="H2" s="121"/>
      <c r="I2" s="121"/>
      <c r="J2" s="122"/>
      <c r="K2" s="123"/>
    </row>
    <row r="3" spans="1:11" ht="13.5" thickBot="1">
      <c r="B3" s="124"/>
      <c r="C3" s="125"/>
      <c r="D3" s="125"/>
      <c r="E3" s="125"/>
      <c r="F3" s="125"/>
      <c r="G3" s="125"/>
      <c r="H3" s="125"/>
      <c r="I3" s="125"/>
      <c r="J3" s="125"/>
      <c r="K3" s="126"/>
    </row>
    <row r="4" spans="1:11" ht="33" customHeight="1">
      <c r="B4" s="1620" t="s">
        <v>339</v>
      </c>
      <c r="C4" s="1621"/>
      <c r="D4" s="1621"/>
      <c r="E4" s="1621"/>
      <c r="F4" s="1621"/>
      <c r="G4" s="1621"/>
      <c r="H4" s="1621"/>
      <c r="I4" s="1621"/>
      <c r="J4" s="1621"/>
      <c r="K4" s="1622"/>
    </row>
    <row r="5" spans="1:11" ht="54" customHeight="1">
      <c r="B5" s="1623" t="s">
        <v>340</v>
      </c>
      <c r="C5" s="1624"/>
      <c r="D5" s="1624"/>
      <c r="E5" s="1624"/>
      <c r="F5" s="1624"/>
      <c r="G5" s="1624"/>
      <c r="H5" s="1624"/>
      <c r="I5" s="1624"/>
      <c r="J5" s="1624"/>
      <c r="K5" s="1625"/>
    </row>
    <row r="6" spans="1:11" ht="27" customHeight="1">
      <c r="A6" s="127"/>
      <c r="B6" s="1626" t="s">
        <v>341</v>
      </c>
      <c r="C6" s="1627"/>
      <c r="D6" s="1627"/>
      <c r="E6" s="1627"/>
      <c r="F6" s="1627"/>
      <c r="G6" s="1627"/>
      <c r="H6" s="128"/>
      <c r="I6" s="128"/>
      <c r="J6" s="128"/>
      <c r="K6" s="129"/>
    </row>
    <row r="7" spans="1:11" ht="23.25" customHeight="1">
      <c r="A7" s="127"/>
      <c r="B7" s="1626" t="s">
        <v>342</v>
      </c>
      <c r="C7" s="1627"/>
      <c r="D7" s="1627"/>
      <c r="E7" s="1627"/>
      <c r="F7" s="128"/>
      <c r="G7" s="128"/>
      <c r="H7" s="1628"/>
      <c r="I7" s="1628"/>
      <c r="J7" s="1628" t="s">
        <v>343</v>
      </c>
      <c r="K7" s="1629"/>
    </row>
    <row r="8" spans="1:11" ht="23.25" customHeight="1">
      <c r="A8" s="130"/>
      <c r="B8" s="1630" t="s">
        <v>344</v>
      </c>
      <c r="C8" s="1631"/>
      <c r="D8" s="1631"/>
      <c r="E8" s="1631"/>
      <c r="F8" s="1631"/>
      <c r="G8" s="1631"/>
      <c r="H8" s="1631"/>
      <c r="I8" s="1631"/>
      <c r="J8" s="1631"/>
      <c r="K8" s="1632"/>
    </row>
    <row r="9" spans="1:11" ht="21.75" customHeight="1">
      <c r="A9" s="130"/>
      <c r="B9" s="1633" t="s">
        <v>345</v>
      </c>
      <c r="C9" s="1634"/>
      <c r="D9" s="1634"/>
      <c r="E9" s="1634"/>
      <c r="F9" s="1634"/>
      <c r="G9" s="1634"/>
      <c r="H9" s="1634"/>
      <c r="I9" s="1634"/>
      <c r="J9" s="1634"/>
      <c r="K9" s="1635"/>
    </row>
    <row r="10" spans="1:11" ht="31.5" customHeight="1">
      <c r="B10" s="131"/>
      <c r="C10" s="1636" t="s">
        <v>346</v>
      </c>
      <c r="D10" s="1636"/>
      <c r="E10" s="1636"/>
      <c r="F10" s="1636"/>
      <c r="G10" s="1636"/>
      <c r="H10" s="1636"/>
      <c r="I10" s="1636"/>
      <c r="J10" s="1636"/>
      <c r="K10" s="1637"/>
    </row>
    <row r="11" spans="1:11" ht="20.25" customHeight="1">
      <c r="B11" s="132"/>
      <c r="C11" s="133"/>
      <c r="D11" s="1638" t="s">
        <v>347</v>
      </c>
      <c r="E11" s="1639"/>
      <c r="F11" s="1639"/>
      <c r="G11" s="1639"/>
      <c r="H11" s="1639" t="s">
        <v>348</v>
      </c>
      <c r="I11" s="1639"/>
      <c r="J11" s="1639"/>
      <c r="K11" s="1640"/>
    </row>
    <row r="12" spans="1:11" ht="21" customHeight="1">
      <c r="B12" s="134"/>
      <c r="C12" s="135" t="s">
        <v>349</v>
      </c>
      <c r="D12" s="1617" t="s">
        <v>350</v>
      </c>
      <c r="E12" s="1618"/>
      <c r="F12" s="1618"/>
      <c r="G12" s="1618"/>
      <c r="H12" s="1618" t="s">
        <v>351</v>
      </c>
      <c r="I12" s="1618"/>
      <c r="J12" s="1618"/>
      <c r="K12" s="1619"/>
    </row>
    <row r="13" spans="1:11" ht="31.5" customHeight="1">
      <c r="B13" s="134"/>
      <c r="C13" s="135" t="s">
        <v>352</v>
      </c>
      <c r="D13" s="1617" t="s">
        <v>353</v>
      </c>
      <c r="E13" s="1618"/>
      <c r="F13" s="1618"/>
      <c r="G13" s="1618"/>
      <c r="H13" s="1618" t="s">
        <v>354</v>
      </c>
      <c r="I13" s="1618"/>
      <c r="J13" s="1618"/>
      <c r="K13" s="1619"/>
    </row>
    <row r="14" spans="1:11" ht="31.5" customHeight="1">
      <c r="B14" s="134"/>
      <c r="C14" s="135" t="s">
        <v>355</v>
      </c>
      <c r="D14" s="1617" t="s">
        <v>356</v>
      </c>
      <c r="E14" s="1618"/>
      <c r="F14" s="1618"/>
      <c r="G14" s="1618"/>
      <c r="H14" s="1618" t="s">
        <v>351</v>
      </c>
      <c r="I14" s="1618"/>
      <c r="J14" s="1618"/>
      <c r="K14" s="1619"/>
    </row>
    <row r="15" spans="1:11" ht="34.5" customHeight="1">
      <c r="B15" s="134"/>
      <c r="C15" s="135" t="s">
        <v>357</v>
      </c>
      <c r="D15" s="1641" t="s">
        <v>358</v>
      </c>
      <c r="E15" s="1642"/>
      <c r="F15" s="1642"/>
      <c r="G15" s="1643"/>
      <c r="H15" s="1644" t="s">
        <v>359</v>
      </c>
      <c r="I15" s="1642"/>
      <c r="J15" s="1642"/>
      <c r="K15" s="1645"/>
    </row>
    <row r="16" spans="1:11" ht="71.25" customHeight="1">
      <c r="B16" s="134"/>
      <c r="C16" s="135" t="s">
        <v>360</v>
      </c>
      <c r="D16" s="1641" t="s">
        <v>361</v>
      </c>
      <c r="E16" s="1642"/>
      <c r="F16" s="1642"/>
      <c r="G16" s="1643"/>
      <c r="H16" s="1618" t="s">
        <v>362</v>
      </c>
      <c r="I16" s="1618"/>
      <c r="J16" s="1618"/>
      <c r="K16" s="1619"/>
    </row>
    <row r="17" spans="2:11" ht="31.5" customHeight="1">
      <c r="B17" s="134"/>
      <c r="C17" s="135" t="s">
        <v>363</v>
      </c>
      <c r="D17" s="1617" t="s">
        <v>364</v>
      </c>
      <c r="E17" s="1618"/>
      <c r="F17" s="1618"/>
      <c r="G17" s="1618"/>
      <c r="H17" s="1618" t="s">
        <v>365</v>
      </c>
      <c r="I17" s="1618"/>
      <c r="J17" s="1618"/>
      <c r="K17" s="1619"/>
    </row>
    <row r="18" spans="2:11" ht="58.5" customHeight="1">
      <c r="B18" s="134"/>
      <c r="C18" s="136" t="s">
        <v>366</v>
      </c>
      <c r="D18" s="1646" t="s">
        <v>367</v>
      </c>
      <c r="E18" s="1647"/>
      <c r="F18" s="1647"/>
      <c r="G18" s="1647"/>
      <c r="H18" s="1647" t="s">
        <v>368</v>
      </c>
      <c r="I18" s="1647"/>
      <c r="J18" s="1647"/>
      <c r="K18" s="1648"/>
    </row>
    <row r="19" spans="2:11" ht="40.5" customHeight="1">
      <c r="B19" s="134"/>
      <c r="C19" s="137"/>
      <c r="D19" s="138"/>
      <c r="E19" s="138"/>
      <c r="F19" s="138"/>
      <c r="G19" s="139"/>
      <c r="H19" s="1649" t="s">
        <v>369</v>
      </c>
      <c r="I19" s="1649"/>
      <c r="J19" s="1649"/>
      <c r="K19" s="1650"/>
    </row>
    <row r="20" spans="2:11" ht="40.5" customHeight="1">
      <c r="B20" s="134"/>
      <c r="C20" s="137"/>
      <c r="D20" s="138"/>
      <c r="E20" s="138"/>
      <c r="F20" s="138"/>
      <c r="G20" s="139"/>
      <c r="H20" s="1649" t="s">
        <v>370</v>
      </c>
      <c r="I20" s="1649"/>
      <c r="J20" s="1649"/>
      <c r="K20" s="1650"/>
    </row>
    <row r="21" spans="2:11" ht="40.5" customHeight="1">
      <c r="B21" s="134"/>
      <c r="C21" s="137"/>
      <c r="D21" s="138"/>
      <c r="E21" s="138"/>
      <c r="F21" s="138"/>
      <c r="G21" s="139"/>
      <c r="H21" s="1649" t="s">
        <v>371</v>
      </c>
      <c r="I21" s="1649"/>
      <c r="J21" s="1649"/>
      <c r="K21" s="1650"/>
    </row>
    <row r="22" spans="2:11" ht="40.5" customHeight="1">
      <c r="B22" s="134"/>
      <c r="C22" s="140"/>
      <c r="D22" s="141"/>
      <c r="E22" s="141"/>
      <c r="F22" s="141"/>
      <c r="G22" s="142"/>
      <c r="H22" s="1651" t="s">
        <v>372</v>
      </c>
      <c r="I22" s="1651"/>
      <c r="J22" s="1651"/>
      <c r="K22" s="1652"/>
    </row>
    <row r="23" spans="2:11" ht="24.75" customHeight="1">
      <c r="B23" s="134"/>
      <c r="C23" s="135" t="s">
        <v>373</v>
      </c>
      <c r="D23" s="1653" t="s">
        <v>374</v>
      </c>
      <c r="E23" s="1654"/>
      <c r="F23" s="1654"/>
      <c r="G23" s="1654"/>
      <c r="H23" s="1618" t="s">
        <v>375</v>
      </c>
      <c r="I23" s="1618"/>
      <c r="J23" s="1618"/>
      <c r="K23" s="1619"/>
    </row>
    <row r="24" spans="2:11" ht="24.75" customHeight="1">
      <c r="B24" s="134"/>
      <c r="C24" s="135" t="s">
        <v>376</v>
      </c>
      <c r="D24" s="1653" t="s">
        <v>377</v>
      </c>
      <c r="E24" s="1654"/>
      <c r="F24" s="1654"/>
      <c r="G24" s="1654"/>
      <c r="H24" s="1618" t="s">
        <v>378</v>
      </c>
      <c r="I24" s="1618"/>
      <c r="J24" s="1618"/>
      <c r="K24" s="1619"/>
    </row>
    <row r="25" spans="2:11" ht="24.75" customHeight="1">
      <c r="B25" s="134"/>
      <c r="C25" s="135" t="s">
        <v>379</v>
      </c>
      <c r="D25" s="1653" t="s">
        <v>380</v>
      </c>
      <c r="E25" s="1654"/>
      <c r="F25" s="1654"/>
      <c r="G25" s="1654"/>
      <c r="H25" s="1618" t="s">
        <v>381</v>
      </c>
      <c r="I25" s="1618"/>
      <c r="J25" s="1618"/>
      <c r="K25" s="1619"/>
    </row>
    <row r="26" spans="2:11" ht="33" customHeight="1">
      <c r="B26" s="131"/>
      <c r="C26" s="135" t="s">
        <v>382</v>
      </c>
      <c r="D26" s="1653" t="s">
        <v>383</v>
      </c>
      <c r="E26" s="1654"/>
      <c r="F26" s="1654"/>
      <c r="G26" s="1654"/>
      <c r="H26" s="1618" t="s">
        <v>351</v>
      </c>
      <c r="I26" s="1618"/>
      <c r="J26" s="1618"/>
      <c r="K26" s="1619"/>
    </row>
    <row r="27" spans="2:11" ht="33" customHeight="1">
      <c r="B27" s="1655" t="s">
        <v>384</v>
      </c>
      <c r="C27" s="1656"/>
      <c r="D27" s="1656"/>
      <c r="E27" s="1656"/>
      <c r="F27" s="1656"/>
      <c r="G27" s="1656"/>
      <c r="H27" s="1656"/>
      <c r="I27" s="1656"/>
      <c r="J27" s="1656"/>
      <c r="K27" s="1657"/>
    </row>
    <row r="28" spans="2:11" ht="24.75" customHeight="1">
      <c r="B28" s="1658" t="s">
        <v>385</v>
      </c>
      <c r="C28" s="1659"/>
      <c r="D28" s="1659"/>
      <c r="E28" s="1659"/>
      <c r="F28" s="1659"/>
      <c r="G28" s="1659"/>
      <c r="H28" s="1659"/>
      <c r="I28" s="1659"/>
      <c r="J28" s="1659"/>
      <c r="K28" s="1660"/>
    </row>
    <row r="29" spans="2:11" ht="50.25" customHeight="1">
      <c r="B29" s="1661" t="s">
        <v>335</v>
      </c>
      <c r="C29" s="1662"/>
      <c r="D29" s="1662"/>
      <c r="E29" s="1662"/>
      <c r="F29" s="1662"/>
      <c r="G29" s="1662"/>
      <c r="H29" s="1662"/>
      <c r="I29" s="1662"/>
      <c r="J29" s="1662"/>
      <c r="K29" s="1663"/>
    </row>
    <row r="30" spans="2:11" ht="6" customHeight="1" thickBot="1">
      <c r="B30" s="143"/>
      <c r="C30" s="144"/>
      <c r="D30" s="144"/>
      <c r="E30" s="144"/>
      <c r="F30" s="144"/>
      <c r="G30" s="144"/>
      <c r="H30" s="144"/>
      <c r="I30" s="144"/>
      <c r="J30" s="144"/>
      <c r="K30" s="145"/>
    </row>
    <row r="31" spans="2:11">
      <c r="C31" s="146"/>
      <c r="D31" s="146"/>
      <c r="E31" s="146"/>
      <c r="F31" s="146"/>
      <c r="G31" s="146"/>
      <c r="H31" s="146"/>
      <c r="I31" s="146"/>
      <c r="J31" s="146"/>
      <c r="K31" s="146"/>
    </row>
    <row r="32" spans="2:11">
      <c r="C32" s="146"/>
      <c r="D32" s="146"/>
      <c r="E32" s="146"/>
      <c r="F32" s="146"/>
      <c r="G32" s="146"/>
      <c r="H32" s="146"/>
      <c r="I32" s="146"/>
      <c r="J32" s="146"/>
      <c r="K32" s="146"/>
    </row>
  </sheetData>
  <sheetProtection password="D96B" sheet="1" objects="1" scenarios="1"/>
  <customSheetViews>
    <customSheetView guid="{C56B3D6B-3B98-4A17-BD3C-B9F218E372DD}" showGridLines="0" showRowCol="0" fitToPage="1" state="hidden">
      <selection activeCell="L28" sqref="L28:L30"/>
      <pageMargins left="0.7" right="0.7" top="0.75" bottom="0.75" header="0.3" footer="0.3"/>
      <printOptions horizontalCentered="1"/>
      <pageSetup scale="79" orientation="portrait" r:id="rId1"/>
    </customSheetView>
    <customSheetView guid="{108BB875-1A79-407F-97F6-6D743F46DF3B}" showGridLines="0" showRowCol="0" fitToPage="1" state="hidden">
      <selection activeCell="L28" sqref="L28:L30"/>
      <pageMargins left="0.7" right="0.7" top="0.75" bottom="0.75" header="0.3" footer="0.3"/>
      <printOptions horizontalCentered="1"/>
      <pageSetup scale="79" orientation="portrait" r:id="rId2"/>
    </customSheetView>
  </customSheetViews>
  <mergeCells count="40">
    <mergeCell ref="B27:K27"/>
    <mergeCell ref="B28:K28"/>
    <mergeCell ref="B29:K29"/>
    <mergeCell ref="D24:G24"/>
    <mergeCell ref="H24:K24"/>
    <mergeCell ref="D25:G25"/>
    <mergeCell ref="H25:K25"/>
    <mergeCell ref="D26:G26"/>
    <mergeCell ref="H26:K26"/>
    <mergeCell ref="H19:K19"/>
    <mergeCell ref="H20:K20"/>
    <mergeCell ref="H21:K21"/>
    <mergeCell ref="H22:K22"/>
    <mergeCell ref="D23:G23"/>
    <mergeCell ref="H23:K23"/>
    <mergeCell ref="D16:G16"/>
    <mergeCell ref="H16:K16"/>
    <mergeCell ref="D17:G17"/>
    <mergeCell ref="H17:K17"/>
    <mergeCell ref="D18:G18"/>
    <mergeCell ref="H18:K18"/>
    <mergeCell ref="D13:G13"/>
    <mergeCell ref="H13:K13"/>
    <mergeCell ref="D14:G14"/>
    <mergeCell ref="H14:K14"/>
    <mergeCell ref="D15:G15"/>
    <mergeCell ref="H15:K15"/>
    <mergeCell ref="D12:G12"/>
    <mergeCell ref="H12:K12"/>
    <mergeCell ref="B4:K4"/>
    <mergeCell ref="B5:K5"/>
    <mergeCell ref="B6:G6"/>
    <mergeCell ref="B7:E7"/>
    <mergeCell ref="H7:I7"/>
    <mergeCell ref="J7:K7"/>
    <mergeCell ref="B8:K8"/>
    <mergeCell ref="B9:K9"/>
    <mergeCell ref="C10:K10"/>
    <mergeCell ref="D11:G11"/>
    <mergeCell ref="H11:K11"/>
  </mergeCells>
  <hyperlinks>
    <hyperlink ref="B6:E6" r:id="rId3" display="Program Process and Eligibility Requirements"/>
    <hyperlink ref="B7:E7" r:id="rId4" display="Contact the Program Office"/>
  </hyperlinks>
  <printOptions horizontalCentered="1"/>
  <pageMargins left="0.7" right="0.7" top="0.75" bottom="0.75" header="0.3" footer="0.3"/>
  <pageSetup scale="79" orientation="portrait"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showGridLines="0" showRowColHeaders="0" workbookViewId="0">
      <selection activeCell="L28" sqref="L28:L30"/>
    </sheetView>
  </sheetViews>
  <sheetFormatPr defaultColWidth="9.140625" defaultRowHeight="12.75"/>
  <cols>
    <col min="1" max="1" width="9.140625" style="118"/>
    <col min="2" max="2" width="8.85546875" style="118" customWidth="1"/>
    <col min="3" max="3" width="5" style="118" customWidth="1"/>
    <col min="4" max="7" width="9.140625" style="118"/>
    <col min="8" max="8" width="12.140625" style="118" customWidth="1"/>
    <col min="9" max="9" width="13" style="118" customWidth="1"/>
    <col min="10" max="10" width="9.140625" style="118"/>
    <col min="11" max="11" width="10.140625" style="118" customWidth="1"/>
    <col min="12" max="16384" width="9.140625" style="118"/>
  </cols>
  <sheetData>
    <row r="1" spans="1:11" ht="13.5" thickBot="1"/>
    <row r="2" spans="1:11" ht="15">
      <c r="B2" s="119"/>
      <c r="C2" s="120"/>
      <c r="D2" s="121"/>
      <c r="E2" s="121"/>
      <c r="F2" s="121"/>
      <c r="G2" s="121"/>
      <c r="H2" s="121"/>
      <c r="I2" s="121"/>
      <c r="J2" s="122"/>
      <c r="K2" s="123"/>
    </row>
    <row r="3" spans="1:11" ht="13.5" thickBot="1">
      <c r="B3" s="124"/>
      <c r="C3" s="125"/>
      <c r="D3" s="125"/>
      <c r="E3" s="125"/>
      <c r="F3" s="125"/>
      <c r="G3" s="125"/>
      <c r="H3" s="125"/>
      <c r="I3" s="125"/>
      <c r="J3" s="125"/>
      <c r="K3" s="126"/>
    </row>
    <row r="4" spans="1:11" ht="33" customHeight="1">
      <c r="B4" s="1620" t="s">
        <v>386</v>
      </c>
      <c r="C4" s="1621"/>
      <c r="D4" s="1621"/>
      <c r="E4" s="1621"/>
      <c r="F4" s="1621"/>
      <c r="G4" s="1621"/>
      <c r="H4" s="1621"/>
      <c r="I4" s="1621"/>
      <c r="J4" s="1621"/>
      <c r="K4" s="1622"/>
    </row>
    <row r="5" spans="1:11" ht="54" customHeight="1">
      <c r="B5" s="1623" t="s">
        <v>340</v>
      </c>
      <c r="C5" s="1624"/>
      <c r="D5" s="1624"/>
      <c r="E5" s="1624"/>
      <c r="F5" s="1624"/>
      <c r="G5" s="1624"/>
      <c r="H5" s="1624"/>
      <c r="I5" s="1624"/>
      <c r="J5" s="1624"/>
      <c r="K5" s="1625"/>
    </row>
    <row r="6" spans="1:11" ht="27" customHeight="1">
      <c r="A6" s="127"/>
      <c r="B6" s="1626" t="s">
        <v>341</v>
      </c>
      <c r="C6" s="1627"/>
      <c r="D6" s="1627"/>
      <c r="E6" s="1627"/>
      <c r="F6" s="1627"/>
      <c r="G6" s="1627"/>
      <c r="H6" s="128"/>
      <c r="I6" s="128"/>
      <c r="J6" s="128"/>
      <c r="K6" s="129"/>
    </row>
    <row r="7" spans="1:11" ht="23.25" customHeight="1">
      <c r="A7" s="127"/>
      <c r="B7" s="1626" t="s">
        <v>342</v>
      </c>
      <c r="C7" s="1627"/>
      <c r="D7" s="1627"/>
      <c r="E7" s="1627"/>
      <c r="F7" s="128"/>
      <c r="G7" s="128"/>
      <c r="H7" s="1628"/>
      <c r="I7" s="1628"/>
      <c r="J7" s="1628" t="s">
        <v>387</v>
      </c>
      <c r="K7" s="1629"/>
    </row>
    <row r="8" spans="1:11" ht="23.25" customHeight="1">
      <c r="A8" s="130"/>
      <c r="B8" s="1630" t="s">
        <v>344</v>
      </c>
      <c r="C8" s="1631"/>
      <c r="D8" s="1631"/>
      <c r="E8" s="1631"/>
      <c r="F8" s="1631"/>
      <c r="G8" s="1631"/>
      <c r="H8" s="1631"/>
      <c r="I8" s="1631"/>
      <c r="J8" s="1631"/>
      <c r="K8" s="1632"/>
    </row>
    <row r="9" spans="1:11" ht="21.75" customHeight="1">
      <c r="A9" s="130"/>
      <c r="B9" s="1633" t="s">
        <v>345</v>
      </c>
      <c r="C9" s="1634"/>
      <c r="D9" s="1634"/>
      <c r="E9" s="1634"/>
      <c r="F9" s="1634"/>
      <c r="G9" s="1634"/>
      <c r="H9" s="1634"/>
      <c r="I9" s="1634"/>
      <c r="J9" s="1634"/>
      <c r="K9" s="1635"/>
    </row>
    <row r="10" spans="1:11" ht="31.5" customHeight="1">
      <c r="B10" s="131"/>
      <c r="C10" s="1636" t="s">
        <v>346</v>
      </c>
      <c r="D10" s="1636"/>
      <c r="E10" s="1636"/>
      <c r="F10" s="1636"/>
      <c r="G10" s="1636"/>
      <c r="H10" s="1636"/>
      <c r="I10" s="1636"/>
      <c r="J10" s="1636"/>
      <c r="K10" s="1637"/>
    </row>
    <row r="11" spans="1:11" ht="20.25" customHeight="1">
      <c r="B11" s="132"/>
      <c r="C11" s="133"/>
      <c r="D11" s="1638" t="s">
        <v>347</v>
      </c>
      <c r="E11" s="1639"/>
      <c r="F11" s="1639"/>
      <c r="G11" s="1639"/>
      <c r="H11" s="1639" t="s">
        <v>348</v>
      </c>
      <c r="I11" s="1639"/>
      <c r="J11" s="1639"/>
      <c r="K11" s="1640"/>
    </row>
    <row r="12" spans="1:11" ht="21" customHeight="1">
      <c r="B12" s="134"/>
      <c r="C12" s="135" t="s">
        <v>349</v>
      </c>
      <c r="D12" s="1617" t="s">
        <v>350</v>
      </c>
      <c r="E12" s="1618"/>
      <c r="F12" s="1618"/>
      <c r="G12" s="1618"/>
      <c r="H12" s="1618" t="s">
        <v>351</v>
      </c>
      <c r="I12" s="1618"/>
      <c r="J12" s="1618"/>
      <c r="K12" s="1619"/>
    </row>
    <row r="13" spans="1:11" ht="31.5" customHeight="1">
      <c r="B13" s="134"/>
      <c r="C13" s="135" t="s">
        <v>352</v>
      </c>
      <c r="D13" s="1617" t="s">
        <v>353</v>
      </c>
      <c r="E13" s="1618"/>
      <c r="F13" s="1618"/>
      <c r="G13" s="1618"/>
      <c r="H13" s="1618" t="s">
        <v>354</v>
      </c>
      <c r="I13" s="1618"/>
      <c r="J13" s="1618"/>
      <c r="K13" s="1619"/>
    </row>
    <row r="14" spans="1:11" ht="31.5" customHeight="1">
      <c r="B14" s="134"/>
      <c r="C14" s="135" t="s">
        <v>355</v>
      </c>
      <c r="D14" s="1617" t="s">
        <v>356</v>
      </c>
      <c r="E14" s="1618"/>
      <c r="F14" s="1618"/>
      <c r="G14" s="1618"/>
      <c r="H14" s="1618" t="s">
        <v>351</v>
      </c>
      <c r="I14" s="1618"/>
      <c r="J14" s="1618"/>
      <c r="K14" s="1619"/>
    </row>
    <row r="15" spans="1:11" ht="34.5" customHeight="1">
      <c r="B15" s="134"/>
      <c r="C15" s="135" t="s">
        <v>357</v>
      </c>
      <c r="D15" s="1641" t="s">
        <v>358</v>
      </c>
      <c r="E15" s="1642"/>
      <c r="F15" s="1642"/>
      <c r="G15" s="1643"/>
      <c r="H15" s="1644" t="s">
        <v>359</v>
      </c>
      <c r="I15" s="1642"/>
      <c r="J15" s="1642"/>
      <c r="K15" s="1645"/>
    </row>
    <row r="16" spans="1:11" ht="71.25" customHeight="1">
      <c r="B16" s="134"/>
      <c r="C16" s="135" t="s">
        <v>360</v>
      </c>
      <c r="D16" s="1641" t="s">
        <v>361</v>
      </c>
      <c r="E16" s="1642"/>
      <c r="F16" s="1642"/>
      <c r="G16" s="1643"/>
      <c r="H16" s="1618" t="s">
        <v>362</v>
      </c>
      <c r="I16" s="1618"/>
      <c r="J16" s="1618"/>
      <c r="K16" s="1619"/>
    </row>
    <row r="17" spans="2:11" ht="31.5" customHeight="1">
      <c r="B17" s="134"/>
      <c r="C17" s="135" t="s">
        <v>363</v>
      </c>
      <c r="D17" s="1617" t="s">
        <v>364</v>
      </c>
      <c r="E17" s="1618"/>
      <c r="F17" s="1618"/>
      <c r="G17" s="1618"/>
      <c r="H17" s="1618" t="s">
        <v>365</v>
      </c>
      <c r="I17" s="1618"/>
      <c r="J17" s="1618"/>
      <c r="K17" s="1619"/>
    </row>
    <row r="18" spans="2:11" ht="58.5" customHeight="1">
      <c r="B18" s="134"/>
      <c r="C18" s="136" t="s">
        <v>366</v>
      </c>
      <c r="D18" s="1646" t="s">
        <v>367</v>
      </c>
      <c r="E18" s="1647"/>
      <c r="F18" s="1647"/>
      <c r="G18" s="1647"/>
      <c r="H18" s="1647" t="s">
        <v>368</v>
      </c>
      <c r="I18" s="1647"/>
      <c r="J18" s="1647"/>
      <c r="K18" s="1648"/>
    </row>
    <row r="19" spans="2:11" ht="40.5" customHeight="1">
      <c r="B19" s="134"/>
      <c r="C19" s="137"/>
      <c r="D19" s="138"/>
      <c r="E19" s="138"/>
      <c r="F19" s="138"/>
      <c r="G19" s="139"/>
      <c r="H19" s="1649" t="s">
        <v>369</v>
      </c>
      <c r="I19" s="1649"/>
      <c r="J19" s="1649"/>
      <c r="K19" s="1650"/>
    </row>
    <row r="20" spans="2:11" ht="40.5" customHeight="1">
      <c r="B20" s="134"/>
      <c r="C20" s="137"/>
      <c r="D20" s="138"/>
      <c r="E20" s="138"/>
      <c r="F20" s="138"/>
      <c r="G20" s="139"/>
      <c r="H20" s="1649" t="s">
        <v>370</v>
      </c>
      <c r="I20" s="1649"/>
      <c r="J20" s="1649"/>
      <c r="K20" s="1650"/>
    </row>
    <row r="21" spans="2:11" ht="40.5" customHeight="1">
      <c r="B21" s="134"/>
      <c r="C21" s="137"/>
      <c r="D21" s="138"/>
      <c r="E21" s="138"/>
      <c r="F21" s="138"/>
      <c r="G21" s="139"/>
      <c r="H21" s="1649" t="s">
        <v>371</v>
      </c>
      <c r="I21" s="1649"/>
      <c r="J21" s="1649"/>
      <c r="K21" s="1650"/>
    </row>
    <row r="22" spans="2:11" ht="40.5" customHeight="1">
      <c r="B22" s="134"/>
      <c r="C22" s="140"/>
      <c r="D22" s="141"/>
      <c r="E22" s="141"/>
      <c r="F22" s="141"/>
      <c r="G22" s="142"/>
      <c r="H22" s="1651" t="s">
        <v>372</v>
      </c>
      <c r="I22" s="1651"/>
      <c r="J22" s="1651"/>
      <c r="K22" s="1652"/>
    </row>
    <row r="23" spans="2:11" ht="24.75" customHeight="1">
      <c r="B23" s="134"/>
      <c r="C23" s="135" t="s">
        <v>373</v>
      </c>
      <c r="D23" s="1653" t="s">
        <v>374</v>
      </c>
      <c r="E23" s="1654"/>
      <c r="F23" s="1654"/>
      <c r="G23" s="1654"/>
      <c r="H23" s="1618" t="s">
        <v>375</v>
      </c>
      <c r="I23" s="1618"/>
      <c r="J23" s="1618"/>
      <c r="K23" s="1619"/>
    </row>
    <row r="24" spans="2:11" ht="24.75" customHeight="1">
      <c r="B24" s="134"/>
      <c r="C24" s="135" t="s">
        <v>376</v>
      </c>
      <c r="D24" s="1653" t="s">
        <v>377</v>
      </c>
      <c r="E24" s="1654"/>
      <c r="F24" s="1654"/>
      <c r="G24" s="1654"/>
      <c r="H24" s="1618" t="s">
        <v>378</v>
      </c>
      <c r="I24" s="1618"/>
      <c r="J24" s="1618"/>
      <c r="K24" s="1619"/>
    </row>
    <row r="25" spans="2:11" ht="24.75" customHeight="1">
      <c r="B25" s="134"/>
      <c r="C25" s="135" t="s">
        <v>379</v>
      </c>
      <c r="D25" s="1653" t="s">
        <v>380</v>
      </c>
      <c r="E25" s="1654"/>
      <c r="F25" s="1654"/>
      <c r="G25" s="1654"/>
      <c r="H25" s="1618" t="s">
        <v>381</v>
      </c>
      <c r="I25" s="1618"/>
      <c r="J25" s="1618"/>
      <c r="K25" s="1619"/>
    </row>
    <row r="26" spans="2:11" ht="33" customHeight="1">
      <c r="B26" s="131"/>
      <c r="C26" s="135" t="s">
        <v>382</v>
      </c>
      <c r="D26" s="1653" t="s">
        <v>383</v>
      </c>
      <c r="E26" s="1654"/>
      <c r="F26" s="1654"/>
      <c r="G26" s="1654"/>
      <c r="H26" s="1618" t="s">
        <v>351</v>
      </c>
      <c r="I26" s="1618"/>
      <c r="J26" s="1618"/>
      <c r="K26" s="1619"/>
    </row>
    <row r="27" spans="2:11" ht="33" customHeight="1">
      <c r="B27" s="1655" t="s">
        <v>384</v>
      </c>
      <c r="C27" s="1656"/>
      <c r="D27" s="1656"/>
      <c r="E27" s="1656"/>
      <c r="F27" s="1656"/>
      <c r="G27" s="1656"/>
      <c r="H27" s="1656"/>
      <c r="I27" s="1656"/>
      <c r="J27" s="1656"/>
      <c r="K27" s="1657"/>
    </row>
    <row r="28" spans="2:11" ht="27.75" customHeight="1">
      <c r="B28" s="1658" t="s">
        <v>385</v>
      </c>
      <c r="C28" s="1659"/>
      <c r="D28" s="1659"/>
      <c r="E28" s="1659"/>
      <c r="F28" s="1659"/>
      <c r="G28" s="1659"/>
      <c r="H28" s="1659"/>
      <c r="I28" s="1659"/>
      <c r="J28" s="1659"/>
      <c r="K28" s="1660"/>
    </row>
    <row r="29" spans="2:11" ht="53.25" customHeight="1">
      <c r="B29" s="1661" t="s">
        <v>334</v>
      </c>
      <c r="C29" s="1662"/>
      <c r="D29" s="1662"/>
      <c r="E29" s="1662"/>
      <c r="F29" s="1662"/>
      <c r="G29" s="1662"/>
      <c r="H29" s="1662"/>
      <c r="I29" s="1662"/>
      <c r="J29" s="1662"/>
      <c r="K29" s="1663"/>
    </row>
    <row r="30" spans="2:11" ht="1.5" customHeight="1" thickBot="1">
      <c r="B30" s="143"/>
      <c r="C30" s="144"/>
      <c r="D30" s="144"/>
      <c r="E30" s="144"/>
      <c r="F30" s="144"/>
      <c r="G30" s="144"/>
      <c r="H30" s="144"/>
      <c r="I30" s="144"/>
      <c r="J30" s="144"/>
      <c r="K30" s="145"/>
    </row>
    <row r="31" spans="2:11">
      <c r="C31" s="146"/>
      <c r="D31" s="146"/>
      <c r="E31" s="146"/>
      <c r="F31" s="146"/>
      <c r="G31" s="146"/>
      <c r="H31" s="146"/>
      <c r="I31" s="146"/>
      <c r="J31" s="146"/>
      <c r="K31" s="146"/>
    </row>
    <row r="32" spans="2:11">
      <c r="C32" s="146"/>
      <c r="D32" s="146"/>
      <c r="E32" s="146"/>
      <c r="F32" s="146"/>
      <c r="G32" s="146"/>
      <c r="H32" s="146"/>
      <c r="I32" s="146"/>
      <c r="J32" s="146"/>
      <c r="K32" s="146"/>
    </row>
  </sheetData>
  <customSheetViews>
    <customSheetView guid="{C56B3D6B-3B98-4A17-BD3C-B9F218E372DD}" showGridLines="0" showRowCol="0" fitToPage="1" state="hidden">
      <selection activeCell="L28" sqref="L28:L30"/>
      <pageMargins left="0.7" right="0.7" top="0.75" bottom="0.75" header="0.3" footer="0.3"/>
      <printOptions horizontalCentered="1"/>
      <pageSetup scale="79" orientation="portrait" r:id="rId1"/>
    </customSheetView>
    <customSheetView guid="{108BB875-1A79-407F-97F6-6D743F46DF3B}" showGridLines="0" showRowCol="0" fitToPage="1" state="hidden">
      <selection activeCell="L28" sqref="L28:L30"/>
      <pageMargins left="0.7" right="0.7" top="0.75" bottom="0.75" header="0.3" footer="0.3"/>
      <printOptions horizontalCentered="1"/>
      <pageSetup scale="79" orientation="portrait" r:id="rId2"/>
    </customSheetView>
  </customSheetViews>
  <mergeCells count="40">
    <mergeCell ref="B27:K27"/>
    <mergeCell ref="B28:K28"/>
    <mergeCell ref="B29:K29"/>
    <mergeCell ref="D24:G24"/>
    <mergeCell ref="H24:K24"/>
    <mergeCell ref="D25:G25"/>
    <mergeCell ref="H25:K25"/>
    <mergeCell ref="D26:G26"/>
    <mergeCell ref="H26:K26"/>
    <mergeCell ref="H19:K19"/>
    <mergeCell ref="H20:K20"/>
    <mergeCell ref="H21:K21"/>
    <mergeCell ref="H22:K22"/>
    <mergeCell ref="D23:G23"/>
    <mergeCell ref="H23:K23"/>
    <mergeCell ref="D16:G16"/>
    <mergeCell ref="H16:K16"/>
    <mergeCell ref="D17:G17"/>
    <mergeCell ref="H17:K17"/>
    <mergeCell ref="D18:G18"/>
    <mergeCell ref="H18:K18"/>
    <mergeCell ref="D13:G13"/>
    <mergeCell ref="H13:K13"/>
    <mergeCell ref="D14:G14"/>
    <mergeCell ref="H14:K14"/>
    <mergeCell ref="D15:G15"/>
    <mergeCell ref="H15:K15"/>
    <mergeCell ref="D12:G12"/>
    <mergeCell ref="H12:K12"/>
    <mergeCell ref="B4:K4"/>
    <mergeCell ref="B5:K5"/>
    <mergeCell ref="B6:G6"/>
    <mergeCell ref="B7:E7"/>
    <mergeCell ref="H7:I7"/>
    <mergeCell ref="J7:K7"/>
    <mergeCell ref="B8:K8"/>
    <mergeCell ref="B9:K9"/>
    <mergeCell ref="C10:K10"/>
    <mergeCell ref="D11:G11"/>
    <mergeCell ref="H11:K11"/>
  </mergeCells>
  <hyperlinks>
    <hyperlink ref="B6:E6" r:id="rId3" display="Program Process and Eligibility Requirements"/>
    <hyperlink ref="B7:E7" r:id="rId4" display="Contact the Program Office"/>
    <hyperlink ref="B6:G6" r:id="rId5" display="Program Process and Eligibility Requirements"/>
  </hyperlinks>
  <printOptions horizontalCentered="1"/>
  <pageMargins left="0.7" right="0.7" top="0.75" bottom="0.75" header="0.3" footer="0.3"/>
  <pageSetup scale="79" orientation="portrait"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9"/>
  <sheetViews>
    <sheetView showGridLines="0" topLeftCell="A13" zoomScaleNormal="100" workbookViewId="0">
      <selection activeCell="L28" sqref="L28:L30"/>
    </sheetView>
  </sheetViews>
  <sheetFormatPr defaultColWidth="9.140625" defaultRowHeight="12.75"/>
  <cols>
    <col min="1" max="1" width="9.140625" style="118"/>
    <col min="2" max="2" width="14.7109375" style="118" customWidth="1"/>
    <col min="3" max="3" width="44.7109375" style="118" customWidth="1"/>
    <col min="4" max="5" width="20.7109375" style="118" customWidth="1"/>
    <col min="6" max="6" width="50.85546875" style="118" customWidth="1"/>
    <col min="7" max="7" width="14.7109375" style="118" customWidth="1"/>
    <col min="8" max="27" width="7.7109375" style="118" customWidth="1"/>
    <col min="28" max="16384" width="9.140625" style="118"/>
  </cols>
  <sheetData>
    <row r="2" spans="2:7">
      <c r="F2" s="207" t="s">
        <v>415</v>
      </c>
      <c r="G2" s="207" t="s">
        <v>416</v>
      </c>
    </row>
    <row r="3" spans="2:7">
      <c r="F3" s="118" t="s">
        <v>417</v>
      </c>
      <c r="G3" s="118">
        <v>8</v>
      </c>
    </row>
    <row r="4" spans="2:7">
      <c r="F4" s="118" t="s">
        <v>418</v>
      </c>
      <c r="G4" s="118">
        <v>18</v>
      </c>
    </row>
    <row r="5" spans="2:7">
      <c r="F5" s="118" t="s">
        <v>419</v>
      </c>
      <c r="G5" s="118">
        <v>18</v>
      </c>
    </row>
    <row r="6" spans="2:7">
      <c r="F6" s="118" t="s">
        <v>420</v>
      </c>
      <c r="G6" s="118">
        <v>15</v>
      </c>
    </row>
    <row r="7" spans="2:7">
      <c r="F7" s="118" t="s">
        <v>421</v>
      </c>
      <c r="G7" s="118">
        <v>8</v>
      </c>
    </row>
    <row r="8" spans="2:7">
      <c r="F8" s="118" t="s">
        <v>422</v>
      </c>
      <c r="G8" s="118">
        <v>18</v>
      </c>
    </row>
    <row r="9" spans="2:7">
      <c r="F9" s="118" t="s">
        <v>423</v>
      </c>
      <c r="G9" s="118">
        <v>18</v>
      </c>
    </row>
    <row r="10" spans="2:7">
      <c r="F10" s="118" t="s">
        <v>424</v>
      </c>
      <c r="G10" s="118">
        <v>13</v>
      </c>
    </row>
    <row r="11" spans="2:7" ht="15">
      <c r="B11" s="208"/>
      <c r="D11" s="209"/>
      <c r="E11" s="210" t="s">
        <v>425</v>
      </c>
      <c r="F11" s="118" t="s">
        <v>426</v>
      </c>
      <c r="G11" s="118">
        <v>20</v>
      </c>
    </row>
    <row r="12" spans="2:7">
      <c r="B12" s="211" t="s">
        <v>427</v>
      </c>
      <c r="C12" s="211" t="s">
        <v>428</v>
      </c>
      <c r="D12" s="212"/>
      <c r="E12" s="213" t="s">
        <v>429</v>
      </c>
      <c r="F12" s="118" t="s">
        <v>430</v>
      </c>
      <c r="G12" s="118">
        <v>18</v>
      </c>
    </row>
    <row r="13" spans="2:7">
      <c r="B13" s="211"/>
      <c r="C13" s="211" t="s">
        <v>431</v>
      </c>
      <c r="D13" s="212"/>
      <c r="E13" s="213" t="s">
        <v>429</v>
      </c>
      <c r="F13" s="118" t="s">
        <v>432</v>
      </c>
      <c r="G13" s="118">
        <v>3</v>
      </c>
    </row>
    <row r="14" spans="2:7">
      <c r="B14" s="211"/>
      <c r="C14" s="211" t="s">
        <v>433</v>
      </c>
      <c r="D14" s="212"/>
      <c r="E14" s="213" t="s">
        <v>434</v>
      </c>
      <c r="F14" s="118" t="s">
        <v>435</v>
      </c>
      <c r="G14" s="118">
        <v>15</v>
      </c>
    </row>
    <row r="15" spans="2:7">
      <c r="B15" s="211"/>
      <c r="C15" s="211" t="s">
        <v>436</v>
      </c>
      <c r="D15" s="212"/>
      <c r="E15" s="214" t="s">
        <v>437</v>
      </c>
      <c r="F15" s="118" t="s">
        <v>438</v>
      </c>
      <c r="G15" s="118">
        <v>15</v>
      </c>
    </row>
    <row r="16" spans="2:7">
      <c r="B16" s="211"/>
      <c r="C16" s="211" t="s">
        <v>439</v>
      </c>
      <c r="D16" s="212"/>
      <c r="E16" s="213" t="s">
        <v>440</v>
      </c>
      <c r="F16" s="118" t="s">
        <v>441</v>
      </c>
      <c r="G16" s="118">
        <v>10</v>
      </c>
    </row>
    <row r="17" spans="1:7">
      <c r="B17" s="211"/>
      <c r="C17" s="211" t="s">
        <v>442</v>
      </c>
      <c r="D17" s="212"/>
      <c r="E17" s="213" t="s">
        <v>443</v>
      </c>
      <c r="F17" s="118" t="s">
        <v>444</v>
      </c>
      <c r="G17" s="118">
        <v>15</v>
      </c>
    </row>
    <row r="18" spans="1:7">
      <c r="A18" s="118" t="s">
        <v>445</v>
      </c>
      <c r="B18" s="211"/>
      <c r="C18" s="211" t="s">
        <v>446</v>
      </c>
      <c r="D18" s="212"/>
      <c r="E18" s="213" t="s">
        <v>447</v>
      </c>
      <c r="F18" s="118" t="s">
        <v>448</v>
      </c>
      <c r="G18" s="118">
        <v>20</v>
      </c>
    </row>
    <row r="19" spans="1:7">
      <c r="A19" s="118" t="s">
        <v>449</v>
      </c>
      <c r="B19" s="118" t="s">
        <v>450</v>
      </c>
      <c r="F19" s="118" t="s">
        <v>451</v>
      </c>
      <c r="G19" s="118">
        <v>12</v>
      </c>
    </row>
    <row r="20" spans="1:7">
      <c r="A20" s="118" t="s">
        <v>452</v>
      </c>
      <c r="B20" s="118" t="s">
        <v>453</v>
      </c>
      <c r="F20" s="118" t="s">
        <v>454</v>
      </c>
      <c r="G20" s="118">
        <v>18</v>
      </c>
    </row>
    <row r="21" spans="1:7">
      <c r="A21" s="118" t="s">
        <v>455</v>
      </c>
      <c r="B21" s="118" t="s">
        <v>456</v>
      </c>
      <c r="F21" s="118" t="s">
        <v>457</v>
      </c>
      <c r="G21" s="118">
        <v>15</v>
      </c>
    </row>
    <row r="22" spans="1:7">
      <c r="A22" s="118" t="s">
        <v>458</v>
      </c>
      <c r="B22" s="118" t="s">
        <v>459</v>
      </c>
      <c r="F22" s="118" t="s">
        <v>460</v>
      </c>
      <c r="G22" s="118">
        <v>10</v>
      </c>
    </row>
    <row r="23" spans="1:7">
      <c r="F23" s="118" t="s">
        <v>461</v>
      </c>
      <c r="G23" s="118">
        <v>20</v>
      </c>
    </row>
    <row r="24" spans="1:7">
      <c r="F24" s="118" t="s">
        <v>462</v>
      </c>
      <c r="G24" s="118">
        <v>12</v>
      </c>
    </row>
    <row r="25" spans="1:7">
      <c r="F25" s="118" t="s">
        <v>463</v>
      </c>
      <c r="G25" s="118">
        <v>11</v>
      </c>
    </row>
    <row r="26" spans="1:7">
      <c r="F26" s="118" t="s">
        <v>464</v>
      </c>
      <c r="G26" s="118">
        <v>11</v>
      </c>
    </row>
    <row r="27" spans="1:7">
      <c r="F27" s="118" t="s">
        <v>465</v>
      </c>
      <c r="G27" s="118">
        <v>3</v>
      </c>
    </row>
    <row r="28" spans="1:7">
      <c r="F28" s="118" t="s">
        <v>466</v>
      </c>
      <c r="G28" s="118">
        <v>3</v>
      </c>
    </row>
    <row r="29" spans="1:7">
      <c r="F29" s="118" t="s">
        <v>467</v>
      </c>
      <c r="G29" s="118">
        <v>16</v>
      </c>
    </row>
    <row r="30" spans="1:7">
      <c r="F30" s="118" t="s">
        <v>468</v>
      </c>
      <c r="G30" s="118">
        <v>16</v>
      </c>
    </row>
    <row r="31" spans="1:7">
      <c r="F31" s="118" t="s">
        <v>469</v>
      </c>
      <c r="G31" s="118">
        <v>11</v>
      </c>
    </row>
    <row r="32" spans="1:7">
      <c r="F32" s="118" t="s">
        <v>470</v>
      </c>
      <c r="G32" s="118">
        <v>11</v>
      </c>
    </row>
    <row r="33" spans="6:7">
      <c r="F33" s="118" t="s">
        <v>471</v>
      </c>
      <c r="G33" s="118">
        <v>12</v>
      </c>
    </row>
    <row r="34" spans="6:7">
      <c r="F34" s="118" t="s">
        <v>472</v>
      </c>
      <c r="G34" s="118">
        <v>4</v>
      </c>
    </row>
    <row r="35" spans="6:7">
      <c r="F35" s="118" t="s">
        <v>473</v>
      </c>
      <c r="G35" s="118">
        <v>4</v>
      </c>
    </row>
    <row r="36" spans="6:7">
      <c r="F36" s="118" t="s">
        <v>474</v>
      </c>
      <c r="G36" s="118">
        <v>16</v>
      </c>
    </row>
    <row r="37" spans="6:7">
      <c r="F37" s="118" t="s">
        <v>475</v>
      </c>
      <c r="G37" s="118">
        <v>16</v>
      </c>
    </row>
    <row r="38" spans="6:7">
      <c r="F38" s="118" t="s">
        <v>476</v>
      </c>
      <c r="G38" s="118">
        <v>20</v>
      </c>
    </row>
    <row r="39" spans="6:7">
      <c r="F39" s="118" t="s">
        <v>477</v>
      </c>
      <c r="G39" s="118">
        <v>20</v>
      </c>
    </row>
    <row r="40" spans="6:7">
      <c r="F40" s="118" t="s">
        <v>478</v>
      </c>
      <c r="G40" s="118">
        <v>3</v>
      </c>
    </row>
    <row r="41" spans="6:7">
      <c r="F41" s="118" t="s">
        <v>479</v>
      </c>
      <c r="G41" s="118">
        <v>3</v>
      </c>
    </row>
    <row r="42" spans="6:7">
      <c r="F42" s="118" t="s">
        <v>480</v>
      </c>
      <c r="G42" s="118">
        <v>20</v>
      </c>
    </row>
    <row r="43" spans="6:7">
      <c r="F43" s="118" t="s">
        <v>481</v>
      </c>
      <c r="G43" s="118">
        <v>20</v>
      </c>
    </row>
    <row r="44" spans="6:7">
      <c r="F44" s="118" t="s">
        <v>482</v>
      </c>
      <c r="G44" s="118">
        <v>3</v>
      </c>
    </row>
    <row r="45" spans="6:7">
      <c r="F45" s="118" t="s">
        <v>483</v>
      </c>
      <c r="G45" s="118">
        <v>3</v>
      </c>
    </row>
    <row r="46" spans="6:7">
      <c r="F46" s="208" t="s">
        <v>484</v>
      </c>
      <c r="G46" s="118">
        <v>10</v>
      </c>
    </row>
    <row r="47" spans="6:7">
      <c r="F47" s="208" t="s">
        <v>485</v>
      </c>
      <c r="G47" s="118">
        <v>10</v>
      </c>
    </row>
    <row r="48" spans="6:7">
      <c r="F48" s="208" t="s">
        <v>486</v>
      </c>
      <c r="G48" s="118">
        <v>1</v>
      </c>
    </row>
    <row r="49" spans="6:7">
      <c r="F49" s="208" t="s">
        <v>487</v>
      </c>
      <c r="G49" s="118">
        <v>1</v>
      </c>
    </row>
  </sheetData>
  <customSheetViews>
    <customSheetView guid="{C56B3D6B-3B98-4A17-BD3C-B9F218E372DD}" showGridLines="0" state="hidden" topLeftCell="A13">
      <selection activeCell="L28" sqref="L28:L30"/>
      <pageMargins left="0.7" right="0.7" top="0.75" bottom="0.75" header="0.3" footer="0.3"/>
      <pageSetup orientation="portrait" r:id="rId1"/>
    </customSheetView>
    <customSheetView guid="{108BB875-1A79-407F-97F6-6D743F46DF3B}" showGridLines="0" state="hidden" topLeftCell="A13">
      <selection activeCell="L28" sqref="L28:L30"/>
      <pageMargins left="0.7" right="0.7" top="0.75" bottom="0.75" header="0.3" footer="0.3"/>
      <pageSetup orientation="portrait" r:id="rId2"/>
    </customSheetView>
  </customSheetView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O40"/>
  <sheetViews>
    <sheetView showGridLines="0" showRowColHeaders="0" zoomScaleNormal="100" workbookViewId="0"/>
  </sheetViews>
  <sheetFormatPr defaultRowHeight="15"/>
  <cols>
    <col min="1" max="1" width="12.7109375" style="345" customWidth="1"/>
    <col min="2" max="2" width="10.7109375" style="342" customWidth="1"/>
    <col min="3" max="3" width="11.140625" style="342" customWidth="1"/>
    <col min="4" max="4" width="14.140625" style="342" customWidth="1"/>
    <col min="5" max="7" width="19.140625" style="342" customWidth="1"/>
    <col min="8" max="8" width="17.7109375" style="342" customWidth="1"/>
    <col min="9" max="9" width="11" style="342" customWidth="1"/>
    <col min="10" max="10" width="9.140625" style="345"/>
    <col min="11" max="11" width="9.140625" style="342"/>
    <col min="12" max="12" width="14.7109375" style="342" customWidth="1"/>
    <col min="13" max="224" width="9.140625" style="342"/>
    <col min="225" max="225" width="1.5703125" style="342" customWidth="1"/>
    <col min="226" max="226" width="9.140625" style="342"/>
    <col min="227" max="227" width="97" style="342" customWidth="1"/>
    <col min="228" max="228" width="12.7109375" style="342" customWidth="1"/>
    <col min="229" max="229" width="15.85546875" style="342" customWidth="1"/>
    <col min="230" max="230" width="10.42578125" style="342" bestFit="1" customWidth="1"/>
    <col min="231" max="231" width="16.85546875" style="342" bestFit="1" customWidth="1"/>
    <col min="232" max="480" width="9.140625" style="342"/>
    <col min="481" max="481" width="1.5703125" style="342" customWidth="1"/>
    <col min="482" max="482" width="9.140625" style="342"/>
    <col min="483" max="483" width="97" style="342" customWidth="1"/>
    <col min="484" max="484" width="12.7109375" style="342" customWidth="1"/>
    <col min="485" max="485" width="15.85546875" style="342" customWidth="1"/>
    <col min="486" max="486" width="10.42578125" style="342" bestFit="1" customWidth="1"/>
    <col min="487" max="487" width="16.85546875" style="342" bestFit="1" customWidth="1"/>
    <col min="488" max="736" width="9.140625" style="342"/>
    <col min="737" max="737" width="1.5703125" style="342" customWidth="1"/>
    <col min="738" max="738" width="9.140625" style="342"/>
    <col min="739" max="739" width="97" style="342" customWidth="1"/>
    <col min="740" max="740" width="12.7109375" style="342" customWidth="1"/>
    <col min="741" max="741" width="15.85546875" style="342" customWidth="1"/>
    <col min="742" max="742" width="10.42578125" style="342" bestFit="1" customWidth="1"/>
    <col min="743" max="743" width="16.85546875" style="342" bestFit="1" customWidth="1"/>
    <col min="744" max="992" width="9.140625" style="342"/>
    <col min="993" max="993" width="1.5703125" style="342" customWidth="1"/>
    <col min="994" max="994" width="9.140625" style="342"/>
    <col min="995" max="995" width="97" style="342" customWidth="1"/>
    <col min="996" max="996" width="12.7109375" style="342" customWidth="1"/>
    <col min="997" max="997" width="15.85546875" style="342" customWidth="1"/>
    <col min="998" max="998" width="10.42578125" style="342" bestFit="1" customWidth="1"/>
    <col min="999" max="999" width="16.85546875" style="342" bestFit="1" customWidth="1"/>
    <col min="1000" max="1248" width="9.140625" style="342"/>
    <col min="1249" max="1249" width="1.5703125" style="342" customWidth="1"/>
    <col min="1250" max="1250" width="9.140625" style="342"/>
    <col min="1251" max="1251" width="97" style="342" customWidth="1"/>
    <col min="1252" max="1252" width="12.7109375" style="342" customWidth="1"/>
    <col min="1253" max="1253" width="15.85546875" style="342" customWidth="1"/>
    <col min="1254" max="1254" width="10.42578125" style="342" bestFit="1" customWidth="1"/>
    <col min="1255" max="1255" width="16.85546875" style="342" bestFit="1" customWidth="1"/>
    <col min="1256" max="1504" width="9.140625" style="342"/>
    <col min="1505" max="1505" width="1.5703125" style="342" customWidth="1"/>
    <col min="1506" max="1506" width="9.140625" style="342"/>
    <col min="1507" max="1507" width="97" style="342" customWidth="1"/>
    <col min="1508" max="1508" width="12.7109375" style="342" customWidth="1"/>
    <col min="1509" max="1509" width="15.85546875" style="342" customWidth="1"/>
    <col min="1510" max="1510" width="10.42578125" style="342" bestFit="1" customWidth="1"/>
    <col min="1511" max="1511" width="16.85546875" style="342" bestFit="1" customWidth="1"/>
    <col min="1512" max="1760" width="9.140625" style="342"/>
    <col min="1761" max="1761" width="1.5703125" style="342" customWidth="1"/>
    <col min="1762" max="1762" width="9.140625" style="342"/>
    <col min="1763" max="1763" width="97" style="342" customWidth="1"/>
    <col min="1764" max="1764" width="12.7109375" style="342" customWidth="1"/>
    <col min="1765" max="1765" width="15.85546875" style="342" customWidth="1"/>
    <col min="1766" max="1766" width="10.42578125" style="342" bestFit="1" customWidth="1"/>
    <col min="1767" max="1767" width="16.85546875" style="342" bestFit="1" customWidth="1"/>
    <col min="1768" max="2016" width="9.140625" style="342"/>
    <col min="2017" max="2017" width="1.5703125" style="342" customWidth="1"/>
    <col min="2018" max="2018" width="9.140625" style="342"/>
    <col min="2019" max="2019" width="97" style="342" customWidth="1"/>
    <col min="2020" max="2020" width="12.7109375" style="342" customWidth="1"/>
    <col min="2021" max="2021" width="15.85546875" style="342" customWidth="1"/>
    <col min="2022" max="2022" width="10.42578125" style="342" bestFit="1" customWidth="1"/>
    <col min="2023" max="2023" width="16.85546875" style="342" bestFit="1" customWidth="1"/>
    <col min="2024" max="2272" width="9.140625" style="342"/>
    <col min="2273" max="2273" width="1.5703125" style="342" customWidth="1"/>
    <col min="2274" max="2274" width="9.140625" style="342"/>
    <col min="2275" max="2275" width="97" style="342" customWidth="1"/>
    <col min="2276" max="2276" width="12.7109375" style="342" customWidth="1"/>
    <col min="2277" max="2277" width="15.85546875" style="342" customWidth="1"/>
    <col min="2278" max="2278" width="10.42578125" style="342" bestFit="1" customWidth="1"/>
    <col min="2279" max="2279" width="16.85546875" style="342" bestFit="1" customWidth="1"/>
    <col min="2280" max="2528" width="9.140625" style="342"/>
    <col min="2529" max="2529" width="1.5703125" style="342" customWidth="1"/>
    <col min="2530" max="2530" width="9.140625" style="342"/>
    <col min="2531" max="2531" width="97" style="342" customWidth="1"/>
    <col min="2532" max="2532" width="12.7109375" style="342" customWidth="1"/>
    <col min="2533" max="2533" width="15.85546875" style="342" customWidth="1"/>
    <col min="2534" max="2534" width="10.42578125" style="342" bestFit="1" customWidth="1"/>
    <col min="2535" max="2535" width="16.85546875" style="342" bestFit="1" customWidth="1"/>
    <col min="2536" max="2784" width="9.140625" style="342"/>
    <col min="2785" max="2785" width="1.5703125" style="342" customWidth="1"/>
    <col min="2786" max="2786" width="9.140625" style="342"/>
    <col min="2787" max="2787" width="97" style="342" customWidth="1"/>
    <col min="2788" max="2788" width="12.7109375" style="342" customWidth="1"/>
    <col min="2789" max="2789" width="15.85546875" style="342" customWidth="1"/>
    <col min="2790" max="2790" width="10.42578125" style="342" bestFit="1" customWidth="1"/>
    <col min="2791" max="2791" width="16.85546875" style="342" bestFit="1" customWidth="1"/>
    <col min="2792" max="3040" width="9.140625" style="342"/>
    <col min="3041" max="3041" width="1.5703125" style="342" customWidth="1"/>
    <col min="3042" max="3042" width="9.140625" style="342"/>
    <col min="3043" max="3043" width="97" style="342" customWidth="1"/>
    <col min="3044" max="3044" width="12.7109375" style="342" customWidth="1"/>
    <col min="3045" max="3045" width="15.85546875" style="342" customWidth="1"/>
    <col min="3046" max="3046" width="10.42578125" style="342" bestFit="1" customWidth="1"/>
    <col min="3047" max="3047" width="16.85546875" style="342" bestFit="1" customWidth="1"/>
    <col min="3048" max="3296" width="9.140625" style="342"/>
    <col min="3297" max="3297" width="1.5703125" style="342" customWidth="1"/>
    <col min="3298" max="3298" width="9.140625" style="342"/>
    <col min="3299" max="3299" width="97" style="342" customWidth="1"/>
    <col min="3300" max="3300" width="12.7109375" style="342" customWidth="1"/>
    <col min="3301" max="3301" width="15.85546875" style="342" customWidth="1"/>
    <col min="3302" max="3302" width="10.42578125" style="342" bestFit="1" customWidth="1"/>
    <col min="3303" max="3303" width="16.85546875" style="342" bestFit="1" customWidth="1"/>
    <col min="3304" max="3552" width="9.140625" style="342"/>
    <col min="3553" max="3553" width="1.5703125" style="342" customWidth="1"/>
    <col min="3554" max="3554" width="9.140625" style="342"/>
    <col min="3555" max="3555" width="97" style="342" customWidth="1"/>
    <col min="3556" max="3556" width="12.7109375" style="342" customWidth="1"/>
    <col min="3557" max="3557" width="15.85546875" style="342" customWidth="1"/>
    <col min="3558" max="3558" width="10.42578125" style="342" bestFit="1" customWidth="1"/>
    <col min="3559" max="3559" width="16.85546875" style="342" bestFit="1" customWidth="1"/>
    <col min="3560" max="3808" width="9.140625" style="342"/>
    <col min="3809" max="3809" width="1.5703125" style="342" customWidth="1"/>
    <col min="3810" max="3810" width="9.140625" style="342"/>
    <col min="3811" max="3811" width="97" style="342" customWidth="1"/>
    <col min="3812" max="3812" width="12.7109375" style="342" customWidth="1"/>
    <col min="3813" max="3813" width="15.85546875" style="342" customWidth="1"/>
    <col min="3814" max="3814" width="10.42578125" style="342" bestFit="1" customWidth="1"/>
    <col min="3815" max="3815" width="16.85546875" style="342" bestFit="1" customWidth="1"/>
    <col min="3816" max="4064" width="9.140625" style="342"/>
    <col min="4065" max="4065" width="1.5703125" style="342" customWidth="1"/>
    <col min="4066" max="4066" width="9.140625" style="342"/>
    <col min="4067" max="4067" width="97" style="342" customWidth="1"/>
    <col min="4068" max="4068" width="12.7109375" style="342" customWidth="1"/>
    <col min="4069" max="4069" width="15.85546875" style="342" customWidth="1"/>
    <col min="4070" max="4070" width="10.42578125" style="342" bestFit="1" customWidth="1"/>
    <col min="4071" max="4071" width="16.85546875" style="342" bestFit="1" customWidth="1"/>
    <col min="4072" max="4320" width="9.140625" style="342"/>
    <col min="4321" max="4321" width="1.5703125" style="342" customWidth="1"/>
    <col min="4322" max="4322" width="9.140625" style="342"/>
    <col min="4323" max="4323" width="97" style="342" customWidth="1"/>
    <col min="4324" max="4324" width="12.7109375" style="342" customWidth="1"/>
    <col min="4325" max="4325" width="15.85546875" style="342" customWidth="1"/>
    <col min="4326" max="4326" width="10.42578125" style="342" bestFit="1" customWidth="1"/>
    <col min="4327" max="4327" width="16.85546875" style="342" bestFit="1" customWidth="1"/>
    <col min="4328" max="4576" width="9.140625" style="342"/>
    <col min="4577" max="4577" width="1.5703125" style="342" customWidth="1"/>
    <col min="4578" max="4578" width="9.140625" style="342"/>
    <col min="4579" max="4579" width="97" style="342" customWidth="1"/>
    <col min="4580" max="4580" width="12.7109375" style="342" customWidth="1"/>
    <col min="4581" max="4581" width="15.85546875" style="342" customWidth="1"/>
    <col min="4582" max="4582" width="10.42578125" style="342" bestFit="1" customWidth="1"/>
    <col min="4583" max="4583" width="16.85546875" style="342" bestFit="1" customWidth="1"/>
    <col min="4584" max="4832" width="9.140625" style="342"/>
    <col min="4833" max="4833" width="1.5703125" style="342" customWidth="1"/>
    <col min="4834" max="4834" width="9.140625" style="342"/>
    <col min="4835" max="4835" width="97" style="342" customWidth="1"/>
    <col min="4836" max="4836" width="12.7109375" style="342" customWidth="1"/>
    <col min="4837" max="4837" width="15.85546875" style="342" customWidth="1"/>
    <col min="4838" max="4838" width="10.42578125" style="342" bestFit="1" customWidth="1"/>
    <col min="4839" max="4839" width="16.85546875" style="342" bestFit="1" customWidth="1"/>
    <col min="4840" max="5088" width="9.140625" style="342"/>
    <col min="5089" max="5089" width="1.5703125" style="342" customWidth="1"/>
    <col min="5090" max="5090" width="9.140625" style="342"/>
    <col min="5091" max="5091" width="97" style="342" customWidth="1"/>
    <col min="5092" max="5092" width="12.7109375" style="342" customWidth="1"/>
    <col min="5093" max="5093" width="15.85546875" style="342" customWidth="1"/>
    <col min="5094" max="5094" width="10.42578125" style="342" bestFit="1" customWidth="1"/>
    <col min="5095" max="5095" width="16.85546875" style="342" bestFit="1" customWidth="1"/>
    <col min="5096" max="5344" width="9.140625" style="342"/>
    <col min="5345" max="5345" width="1.5703125" style="342" customWidth="1"/>
    <col min="5346" max="5346" width="9.140625" style="342"/>
    <col min="5347" max="5347" width="97" style="342" customWidth="1"/>
    <col min="5348" max="5348" width="12.7109375" style="342" customWidth="1"/>
    <col min="5349" max="5349" width="15.85546875" style="342" customWidth="1"/>
    <col min="5350" max="5350" width="10.42578125" style="342" bestFit="1" customWidth="1"/>
    <col min="5351" max="5351" width="16.85546875" style="342" bestFit="1" customWidth="1"/>
    <col min="5352" max="5600" width="9.140625" style="342"/>
    <col min="5601" max="5601" width="1.5703125" style="342" customWidth="1"/>
    <col min="5602" max="5602" width="9.140625" style="342"/>
    <col min="5603" max="5603" width="97" style="342" customWidth="1"/>
    <col min="5604" max="5604" width="12.7109375" style="342" customWidth="1"/>
    <col min="5605" max="5605" width="15.85546875" style="342" customWidth="1"/>
    <col min="5606" max="5606" width="10.42578125" style="342" bestFit="1" customWidth="1"/>
    <col min="5607" max="5607" width="16.85546875" style="342" bestFit="1" customWidth="1"/>
    <col min="5608" max="5856" width="9.140625" style="342"/>
    <col min="5857" max="5857" width="1.5703125" style="342" customWidth="1"/>
    <col min="5858" max="5858" width="9.140625" style="342"/>
    <col min="5859" max="5859" width="97" style="342" customWidth="1"/>
    <col min="5860" max="5860" width="12.7109375" style="342" customWidth="1"/>
    <col min="5861" max="5861" width="15.85546875" style="342" customWidth="1"/>
    <col min="5862" max="5862" width="10.42578125" style="342" bestFit="1" customWidth="1"/>
    <col min="5863" max="5863" width="16.85546875" style="342" bestFit="1" customWidth="1"/>
    <col min="5864" max="6112" width="9.140625" style="342"/>
    <col min="6113" max="6113" width="1.5703125" style="342" customWidth="1"/>
    <col min="6114" max="6114" width="9.140625" style="342"/>
    <col min="6115" max="6115" width="97" style="342" customWidth="1"/>
    <col min="6116" max="6116" width="12.7109375" style="342" customWidth="1"/>
    <col min="6117" max="6117" width="15.85546875" style="342" customWidth="1"/>
    <col min="6118" max="6118" width="10.42578125" style="342" bestFit="1" customWidth="1"/>
    <col min="6119" max="6119" width="16.85546875" style="342" bestFit="1" customWidth="1"/>
    <col min="6120" max="6368" width="9.140625" style="342"/>
    <col min="6369" max="6369" width="1.5703125" style="342" customWidth="1"/>
    <col min="6370" max="6370" width="9.140625" style="342"/>
    <col min="6371" max="6371" width="97" style="342" customWidth="1"/>
    <col min="6372" max="6372" width="12.7109375" style="342" customWidth="1"/>
    <col min="6373" max="6373" width="15.85546875" style="342" customWidth="1"/>
    <col min="6374" max="6374" width="10.42578125" style="342" bestFit="1" customWidth="1"/>
    <col min="6375" max="6375" width="16.85546875" style="342" bestFit="1" customWidth="1"/>
    <col min="6376" max="6624" width="9.140625" style="342"/>
    <col min="6625" max="6625" width="1.5703125" style="342" customWidth="1"/>
    <col min="6626" max="6626" width="9.140625" style="342"/>
    <col min="6627" max="6627" width="97" style="342" customWidth="1"/>
    <col min="6628" max="6628" width="12.7109375" style="342" customWidth="1"/>
    <col min="6629" max="6629" width="15.85546875" style="342" customWidth="1"/>
    <col min="6630" max="6630" width="10.42578125" style="342" bestFit="1" customWidth="1"/>
    <col min="6631" max="6631" width="16.85546875" style="342" bestFit="1" customWidth="1"/>
    <col min="6632" max="6880" width="9.140625" style="342"/>
    <col min="6881" max="6881" width="1.5703125" style="342" customWidth="1"/>
    <col min="6882" max="6882" width="9.140625" style="342"/>
    <col min="6883" max="6883" width="97" style="342" customWidth="1"/>
    <col min="6884" max="6884" width="12.7109375" style="342" customWidth="1"/>
    <col min="6885" max="6885" width="15.85546875" style="342" customWidth="1"/>
    <col min="6886" max="6886" width="10.42578125" style="342" bestFit="1" customWidth="1"/>
    <col min="6887" max="6887" width="16.85546875" style="342" bestFit="1" customWidth="1"/>
    <col min="6888" max="7136" width="9.140625" style="342"/>
    <col min="7137" max="7137" width="1.5703125" style="342" customWidth="1"/>
    <col min="7138" max="7138" width="9.140625" style="342"/>
    <col min="7139" max="7139" width="97" style="342" customWidth="1"/>
    <col min="7140" max="7140" width="12.7109375" style="342" customWidth="1"/>
    <col min="7141" max="7141" width="15.85546875" style="342" customWidth="1"/>
    <col min="7142" max="7142" width="10.42578125" style="342" bestFit="1" customWidth="1"/>
    <col min="7143" max="7143" width="16.85546875" style="342" bestFit="1" customWidth="1"/>
    <col min="7144" max="7392" width="9.140625" style="342"/>
    <col min="7393" max="7393" width="1.5703125" style="342" customWidth="1"/>
    <col min="7394" max="7394" width="9.140625" style="342"/>
    <col min="7395" max="7395" width="97" style="342" customWidth="1"/>
    <col min="7396" max="7396" width="12.7109375" style="342" customWidth="1"/>
    <col min="7397" max="7397" width="15.85546875" style="342" customWidth="1"/>
    <col min="7398" max="7398" width="10.42578125" style="342" bestFit="1" customWidth="1"/>
    <col min="7399" max="7399" width="16.85546875" style="342" bestFit="1" customWidth="1"/>
    <col min="7400" max="7648" width="9.140625" style="342"/>
    <col min="7649" max="7649" width="1.5703125" style="342" customWidth="1"/>
    <col min="7650" max="7650" width="9.140625" style="342"/>
    <col min="7651" max="7651" width="97" style="342" customWidth="1"/>
    <col min="7652" max="7652" width="12.7109375" style="342" customWidth="1"/>
    <col min="7653" max="7653" width="15.85546875" style="342" customWidth="1"/>
    <col min="7654" max="7654" width="10.42578125" style="342" bestFit="1" customWidth="1"/>
    <col min="7655" max="7655" width="16.85546875" style="342" bestFit="1" customWidth="1"/>
    <col min="7656" max="7904" width="9.140625" style="342"/>
    <col min="7905" max="7905" width="1.5703125" style="342" customWidth="1"/>
    <col min="7906" max="7906" width="9.140625" style="342"/>
    <col min="7907" max="7907" width="97" style="342" customWidth="1"/>
    <col min="7908" max="7908" width="12.7109375" style="342" customWidth="1"/>
    <col min="7909" max="7909" width="15.85546875" style="342" customWidth="1"/>
    <col min="7910" max="7910" width="10.42578125" style="342" bestFit="1" customWidth="1"/>
    <col min="7911" max="7911" width="16.85546875" style="342" bestFit="1" customWidth="1"/>
    <col min="7912" max="8160" width="9.140625" style="342"/>
    <col min="8161" max="8161" width="1.5703125" style="342" customWidth="1"/>
    <col min="8162" max="8162" width="9.140625" style="342"/>
    <col min="8163" max="8163" width="97" style="342" customWidth="1"/>
    <col min="8164" max="8164" width="12.7109375" style="342" customWidth="1"/>
    <col min="8165" max="8165" width="15.85546875" style="342" customWidth="1"/>
    <col min="8166" max="8166" width="10.42578125" style="342" bestFit="1" customWidth="1"/>
    <col min="8167" max="8167" width="16.85546875" style="342" bestFit="1" customWidth="1"/>
    <col min="8168" max="8416" width="9.140625" style="342"/>
    <col min="8417" max="8417" width="1.5703125" style="342" customWidth="1"/>
    <col min="8418" max="8418" width="9.140625" style="342"/>
    <col min="8419" max="8419" width="97" style="342" customWidth="1"/>
    <col min="8420" max="8420" width="12.7109375" style="342" customWidth="1"/>
    <col min="8421" max="8421" width="15.85546875" style="342" customWidth="1"/>
    <col min="8422" max="8422" width="10.42578125" style="342" bestFit="1" customWidth="1"/>
    <col min="8423" max="8423" width="16.85546875" style="342" bestFit="1" customWidth="1"/>
    <col min="8424" max="8672" width="9.140625" style="342"/>
    <col min="8673" max="8673" width="1.5703125" style="342" customWidth="1"/>
    <col min="8674" max="8674" width="9.140625" style="342"/>
    <col min="8675" max="8675" width="97" style="342" customWidth="1"/>
    <col min="8676" max="8676" width="12.7109375" style="342" customWidth="1"/>
    <col min="8677" max="8677" width="15.85546875" style="342" customWidth="1"/>
    <col min="8678" max="8678" width="10.42578125" style="342" bestFit="1" customWidth="1"/>
    <col min="8679" max="8679" width="16.85546875" style="342" bestFit="1" customWidth="1"/>
    <col min="8680" max="8928" width="9.140625" style="342"/>
    <col min="8929" max="8929" width="1.5703125" style="342" customWidth="1"/>
    <col min="8930" max="8930" width="9.140625" style="342"/>
    <col min="8931" max="8931" width="97" style="342" customWidth="1"/>
    <col min="8932" max="8932" width="12.7109375" style="342" customWidth="1"/>
    <col min="8933" max="8933" width="15.85546875" style="342" customWidth="1"/>
    <col min="8934" max="8934" width="10.42578125" style="342" bestFit="1" customWidth="1"/>
    <col min="8935" max="8935" width="16.85546875" style="342" bestFit="1" customWidth="1"/>
    <col min="8936" max="9184" width="9.140625" style="342"/>
    <col min="9185" max="9185" width="1.5703125" style="342" customWidth="1"/>
    <col min="9186" max="9186" width="9.140625" style="342"/>
    <col min="9187" max="9187" width="97" style="342" customWidth="1"/>
    <col min="9188" max="9188" width="12.7109375" style="342" customWidth="1"/>
    <col min="9189" max="9189" width="15.85546875" style="342" customWidth="1"/>
    <col min="9190" max="9190" width="10.42578125" style="342" bestFit="1" customWidth="1"/>
    <col min="9191" max="9191" width="16.85546875" style="342" bestFit="1" customWidth="1"/>
    <col min="9192" max="9440" width="9.140625" style="342"/>
    <col min="9441" max="9441" width="1.5703125" style="342" customWidth="1"/>
    <col min="9442" max="9442" width="9.140625" style="342"/>
    <col min="9443" max="9443" width="97" style="342" customWidth="1"/>
    <col min="9444" max="9444" width="12.7109375" style="342" customWidth="1"/>
    <col min="9445" max="9445" width="15.85546875" style="342" customWidth="1"/>
    <col min="9446" max="9446" width="10.42578125" style="342" bestFit="1" customWidth="1"/>
    <col min="9447" max="9447" width="16.85546875" style="342" bestFit="1" customWidth="1"/>
    <col min="9448" max="9696" width="9.140625" style="342"/>
    <col min="9697" max="9697" width="1.5703125" style="342" customWidth="1"/>
    <col min="9698" max="9698" width="9.140625" style="342"/>
    <col min="9699" max="9699" width="97" style="342" customWidth="1"/>
    <col min="9700" max="9700" width="12.7109375" style="342" customWidth="1"/>
    <col min="9701" max="9701" width="15.85546875" style="342" customWidth="1"/>
    <col min="9702" max="9702" width="10.42578125" style="342" bestFit="1" customWidth="1"/>
    <col min="9703" max="9703" width="16.85546875" style="342" bestFit="1" customWidth="1"/>
    <col min="9704" max="9952" width="9.140625" style="342"/>
    <col min="9953" max="9953" width="1.5703125" style="342" customWidth="1"/>
    <col min="9954" max="9954" width="9.140625" style="342"/>
    <col min="9955" max="9955" width="97" style="342" customWidth="1"/>
    <col min="9956" max="9956" width="12.7109375" style="342" customWidth="1"/>
    <col min="9957" max="9957" width="15.85546875" style="342" customWidth="1"/>
    <col min="9958" max="9958" width="10.42578125" style="342" bestFit="1" customWidth="1"/>
    <col min="9959" max="9959" width="16.85546875" style="342" bestFit="1" customWidth="1"/>
    <col min="9960" max="10208" width="9.140625" style="342"/>
    <col min="10209" max="10209" width="1.5703125" style="342" customWidth="1"/>
    <col min="10210" max="10210" width="9.140625" style="342"/>
    <col min="10211" max="10211" width="97" style="342" customWidth="1"/>
    <col min="10212" max="10212" width="12.7109375" style="342" customWidth="1"/>
    <col min="10213" max="10213" width="15.85546875" style="342" customWidth="1"/>
    <col min="10214" max="10214" width="10.42578125" style="342" bestFit="1" customWidth="1"/>
    <col min="10215" max="10215" width="16.85546875" style="342" bestFit="1" customWidth="1"/>
    <col min="10216" max="10464" width="9.140625" style="342"/>
    <col min="10465" max="10465" width="1.5703125" style="342" customWidth="1"/>
    <col min="10466" max="10466" width="9.140625" style="342"/>
    <col min="10467" max="10467" width="97" style="342" customWidth="1"/>
    <col min="10468" max="10468" width="12.7109375" style="342" customWidth="1"/>
    <col min="10469" max="10469" width="15.85546875" style="342" customWidth="1"/>
    <col min="10470" max="10470" width="10.42578125" style="342" bestFit="1" customWidth="1"/>
    <col min="10471" max="10471" width="16.85546875" style="342" bestFit="1" customWidth="1"/>
    <col min="10472" max="10720" width="9.140625" style="342"/>
    <col min="10721" max="10721" width="1.5703125" style="342" customWidth="1"/>
    <col min="10722" max="10722" width="9.140625" style="342"/>
    <col min="10723" max="10723" width="97" style="342" customWidth="1"/>
    <col min="10724" max="10724" width="12.7109375" style="342" customWidth="1"/>
    <col min="10725" max="10725" width="15.85546875" style="342" customWidth="1"/>
    <col min="10726" max="10726" width="10.42578125" style="342" bestFit="1" customWidth="1"/>
    <col min="10727" max="10727" width="16.85546875" style="342" bestFit="1" customWidth="1"/>
    <col min="10728" max="10976" width="9.140625" style="342"/>
    <col min="10977" max="10977" width="1.5703125" style="342" customWidth="1"/>
    <col min="10978" max="10978" width="9.140625" style="342"/>
    <col min="10979" max="10979" width="97" style="342" customWidth="1"/>
    <col min="10980" max="10980" width="12.7109375" style="342" customWidth="1"/>
    <col min="10981" max="10981" width="15.85546875" style="342" customWidth="1"/>
    <col min="10982" max="10982" width="10.42578125" style="342" bestFit="1" customWidth="1"/>
    <col min="10983" max="10983" width="16.85546875" style="342" bestFit="1" customWidth="1"/>
    <col min="10984" max="11232" width="9.140625" style="342"/>
    <col min="11233" max="11233" width="1.5703125" style="342" customWidth="1"/>
    <col min="11234" max="11234" width="9.140625" style="342"/>
    <col min="11235" max="11235" width="97" style="342" customWidth="1"/>
    <col min="11236" max="11236" width="12.7109375" style="342" customWidth="1"/>
    <col min="11237" max="11237" width="15.85546875" style="342" customWidth="1"/>
    <col min="11238" max="11238" width="10.42578125" style="342" bestFit="1" customWidth="1"/>
    <col min="11239" max="11239" width="16.85546875" style="342" bestFit="1" customWidth="1"/>
    <col min="11240" max="11488" width="9.140625" style="342"/>
    <col min="11489" max="11489" width="1.5703125" style="342" customWidth="1"/>
    <col min="11490" max="11490" width="9.140625" style="342"/>
    <col min="11491" max="11491" width="97" style="342" customWidth="1"/>
    <col min="11492" max="11492" width="12.7109375" style="342" customWidth="1"/>
    <col min="11493" max="11493" width="15.85546875" style="342" customWidth="1"/>
    <col min="11494" max="11494" width="10.42578125" style="342" bestFit="1" customWidth="1"/>
    <col min="11495" max="11495" width="16.85546875" style="342" bestFit="1" customWidth="1"/>
    <col min="11496" max="11744" width="9.140625" style="342"/>
    <col min="11745" max="11745" width="1.5703125" style="342" customWidth="1"/>
    <col min="11746" max="11746" width="9.140625" style="342"/>
    <col min="11747" max="11747" width="97" style="342" customWidth="1"/>
    <col min="11748" max="11748" width="12.7109375" style="342" customWidth="1"/>
    <col min="11749" max="11749" width="15.85546875" style="342" customWidth="1"/>
    <col min="11750" max="11750" width="10.42578125" style="342" bestFit="1" customWidth="1"/>
    <col min="11751" max="11751" width="16.85546875" style="342" bestFit="1" customWidth="1"/>
    <col min="11752" max="12000" width="9.140625" style="342"/>
    <col min="12001" max="12001" width="1.5703125" style="342" customWidth="1"/>
    <col min="12002" max="12002" width="9.140625" style="342"/>
    <col min="12003" max="12003" width="97" style="342" customWidth="1"/>
    <col min="12004" max="12004" width="12.7109375" style="342" customWidth="1"/>
    <col min="12005" max="12005" width="15.85546875" style="342" customWidth="1"/>
    <col min="12006" max="12006" width="10.42578125" style="342" bestFit="1" customWidth="1"/>
    <col min="12007" max="12007" width="16.85546875" style="342" bestFit="1" customWidth="1"/>
    <col min="12008" max="12256" width="9.140625" style="342"/>
    <col min="12257" max="12257" width="1.5703125" style="342" customWidth="1"/>
    <col min="12258" max="12258" width="9.140625" style="342"/>
    <col min="12259" max="12259" width="97" style="342" customWidth="1"/>
    <col min="12260" max="12260" width="12.7109375" style="342" customWidth="1"/>
    <col min="12261" max="12261" width="15.85546875" style="342" customWidth="1"/>
    <col min="12262" max="12262" width="10.42578125" style="342" bestFit="1" customWidth="1"/>
    <col min="12263" max="12263" width="16.85546875" style="342" bestFit="1" customWidth="1"/>
    <col min="12264" max="12512" width="9.140625" style="342"/>
    <col min="12513" max="12513" width="1.5703125" style="342" customWidth="1"/>
    <col min="12514" max="12514" width="9.140625" style="342"/>
    <col min="12515" max="12515" width="97" style="342" customWidth="1"/>
    <col min="12516" max="12516" width="12.7109375" style="342" customWidth="1"/>
    <col min="12517" max="12517" width="15.85546875" style="342" customWidth="1"/>
    <col min="12518" max="12518" width="10.42578125" style="342" bestFit="1" customWidth="1"/>
    <col min="12519" max="12519" width="16.85546875" style="342" bestFit="1" customWidth="1"/>
    <col min="12520" max="12768" width="9.140625" style="342"/>
    <col min="12769" max="12769" width="1.5703125" style="342" customWidth="1"/>
    <col min="12770" max="12770" width="9.140625" style="342"/>
    <col min="12771" max="12771" width="97" style="342" customWidth="1"/>
    <col min="12772" max="12772" width="12.7109375" style="342" customWidth="1"/>
    <col min="12773" max="12773" width="15.85546875" style="342" customWidth="1"/>
    <col min="12774" max="12774" width="10.42578125" style="342" bestFit="1" customWidth="1"/>
    <col min="12775" max="12775" width="16.85546875" style="342" bestFit="1" customWidth="1"/>
    <col min="12776" max="13024" width="9.140625" style="342"/>
    <col min="13025" max="13025" width="1.5703125" style="342" customWidth="1"/>
    <col min="13026" max="13026" width="9.140625" style="342"/>
    <col min="13027" max="13027" width="97" style="342" customWidth="1"/>
    <col min="13028" max="13028" width="12.7109375" style="342" customWidth="1"/>
    <col min="13029" max="13029" width="15.85546875" style="342" customWidth="1"/>
    <col min="13030" max="13030" width="10.42578125" style="342" bestFit="1" customWidth="1"/>
    <col min="13031" max="13031" width="16.85546875" style="342" bestFit="1" customWidth="1"/>
    <col min="13032" max="13280" width="9.140625" style="342"/>
    <col min="13281" max="13281" width="1.5703125" style="342" customWidth="1"/>
    <col min="13282" max="13282" width="9.140625" style="342"/>
    <col min="13283" max="13283" width="97" style="342" customWidth="1"/>
    <col min="13284" max="13284" width="12.7109375" style="342" customWidth="1"/>
    <col min="13285" max="13285" width="15.85546875" style="342" customWidth="1"/>
    <col min="13286" max="13286" width="10.42578125" style="342" bestFit="1" customWidth="1"/>
    <col min="13287" max="13287" width="16.85546875" style="342" bestFit="1" customWidth="1"/>
    <col min="13288" max="13536" width="9.140625" style="342"/>
    <col min="13537" max="13537" width="1.5703125" style="342" customWidth="1"/>
    <col min="13538" max="13538" width="9.140625" style="342"/>
    <col min="13539" max="13539" width="97" style="342" customWidth="1"/>
    <col min="13540" max="13540" width="12.7109375" style="342" customWidth="1"/>
    <col min="13541" max="13541" width="15.85546875" style="342" customWidth="1"/>
    <col min="13542" max="13542" width="10.42578125" style="342" bestFit="1" customWidth="1"/>
    <col min="13543" max="13543" width="16.85546875" style="342" bestFit="1" customWidth="1"/>
    <col min="13544" max="13792" width="9.140625" style="342"/>
    <col min="13793" max="13793" width="1.5703125" style="342" customWidth="1"/>
    <col min="13794" max="13794" width="9.140625" style="342"/>
    <col min="13795" max="13795" width="97" style="342" customWidth="1"/>
    <col min="13796" max="13796" width="12.7109375" style="342" customWidth="1"/>
    <col min="13797" max="13797" width="15.85546875" style="342" customWidth="1"/>
    <col min="13798" max="13798" width="10.42578125" style="342" bestFit="1" customWidth="1"/>
    <col min="13799" max="13799" width="16.85546875" style="342" bestFit="1" customWidth="1"/>
    <col min="13800" max="14048" width="9.140625" style="342"/>
    <col min="14049" max="14049" width="1.5703125" style="342" customWidth="1"/>
    <col min="14050" max="14050" width="9.140625" style="342"/>
    <col min="14051" max="14051" width="97" style="342" customWidth="1"/>
    <col min="14052" max="14052" width="12.7109375" style="342" customWidth="1"/>
    <col min="14053" max="14053" width="15.85546875" style="342" customWidth="1"/>
    <col min="14054" max="14054" width="10.42578125" style="342" bestFit="1" customWidth="1"/>
    <col min="14055" max="14055" width="16.85546875" style="342" bestFit="1" customWidth="1"/>
    <col min="14056" max="14304" width="9.140625" style="342"/>
    <col min="14305" max="14305" width="1.5703125" style="342" customWidth="1"/>
    <col min="14306" max="14306" width="9.140625" style="342"/>
    <col min="14307" max="14307" width="97" style="342" customWidth="1"/>
    <col min="14308" max="14308" width="12.7109375" style="342" customWidth="1"/>
    <col min="14309" max="14309" width="15.85546875" style="342" customWidth="1"/>
    <col min="14310" max="14310" width="10.42578125" style="342" bestFit="1" customWidth="1"/>
    <col min="14311" max="14311" width="16.85546875" style="342" bestFit="1" customWidth="1"/>
    <col min="14312" max="14560" width="9.140625" style="342"/>
    <col min="14561" max="14561" width="1.5703125" style="342" customWidth="1"/>
    <col min="14562" max="14562" width="9.140625" style="342"/>
    <col min="14563" max="14563" width="97" style="342" customWidth="1"/>
    <col min="14564" max="14564" width="12.7109375" style="342" customWidth="1"/>
    <col min="14565" max="14565" width="15.85546875" style="342" customWidth="1"/>
    <col min="14566" max="14566" width="10.42578125" style="342" bestFit="1" customWidth="1"/>
    <col min="14567" max="14567" width="16.85546875" style="342" bestFit="1" customWidth="1"/>
    <col min="14568" max="14816" width="9.140625" style="342"/>
    <col min="14817" max="14817" width="1.5703125" style="342" customWidth="1"/>
    <col min="14818" max="14818" width="9.140625" style="342"/>
    <col min="14819" max="14819" width="97" style="342" customWidth="1"/>
    <col min="14820" max="14820" width="12.7109375" style="342" customWidth="1"/>
    <col min="14821" max="14821" width="15.85546875" style="342" customWidth="1"/>
    <col min="14822" max="14822" width="10.42578125" style="342" bestFit="1" customWidth="1"/>
    <col min="14823" max="14823" width="16.85546875" style="342" bestFit="1" customWidth="1"/>
    <col min="14824" max="15072" width="9.140625" style="342"/>
    <col min="15073" max="15073" width="1.5703125" style="342" customWidth="1"/>
    <col min="15074" max="15074" width="9.140625" style="342"/>
    <col min="15075" max="15075" width="97" style="342" customWidth="1"/>
    <col min="15076" max="15076" width="12.7109375" style="342" customWidth="1"/>
    <col min="15077" max="15077" width="15.85546875" style="342" customWidth="1"/>
    <col min="15078" max="15078" width="10.42578125" style="342" bestFit="1" customWidth="1"/>
    <col min="15079" max="15079" width="16.85546875" style="342" bestFit="1" customWidth="1"/>
    <col min="15080" max="15328" width="9.140625" style="342"/>
    <col min="15329" max="15329" width="1.5703125" style="342" customWidth="1"/>
    <col min="15330" max="15330" width="9.140625" style="342"/>
    <col min="15331" max="15331" width="97" style="342" customWidth="1"/>
    <col min="15332" max="15332" width="12.7109375" style="342" customWidth="1"/>
    <col min="15333" max="15333" width="15.85546875" style="342" customWidth="1"/>
    <col min="15334" max="15334" width="10.42578125" style="342" bestFit="1" customWidth="1"/>
    <col min="15335" max="15335" width="16.85546875" style="342" bestFit="1" customWidth="1"/>
    <col min="15336" max="15584" width="9.140625" style="342"/>
    <col min="15585" max="15585" width="1.5703125" style="342" customWidth="1"/>
    <col min="15586" max="15586" width="9.140625" style="342"/>
    <col min="15587" max="15587" width="97" style="342" customWidth="1"/>
    <col min="15588" max="15588" width="12.7109375" style="342" customWidth="1"/>
    <col min="15589" max="15589" width="15.85546875" style="342" customWidth="1"/>
    <col min="15590" max="15590" width="10.42578125" style="342" bestFit="1" customWidth="1"/>
    <col min="15591" max="15591" width="16.85546875" style="342" bestFit="1" customWidth="1"/>
    <col min="15592" max="15840" width="9.140625" style="342"/>
    <col min="15841" max="15841" width="1.5703125" style="342" customWidth="1"/>
    <col min="15842" max="15842" width="9.140625" style="342"/>
    <col min="15843" max="15843" width="97" style="342" customWidth="1"/>
    <col min="15844" max="15844" width="12.7109375" style="342" customWidth="1"/>
    <col min="15845" max="15845" width="15.85546875" style="342" customWidth="1"/>
    <col min="15846" max="15846" width="10.42578125" style="342" bestFit="1" customWidth="1"/>
    <col min="15847" max="15847" width="16.85546875" style="342" bestFit="1" customWidth="1"/>
    <col min="15848" max="16096" width="9.140625" style="342"/>
    <col min="16097" max="16097" width="1.5703125" style="342" customWidth="1"/>
    <col min="16098" max="16098" width="9.140625" style="342"/>
    <col min="16099" max="16099" width="97" style="342" customWidth="1"/>
    <col min="16100" max="16100" width="12.7109375" style="342" customWidth="1"/>
    <col min="16101" max="16101" width="15.85546875" style="342" customWidth="1"/>
    <col min="16102" max="16102" width="10.42578125" style="342" bestFit="1" customWidth="1"/>
    <col min="16103" max="16103" width="16.85546875" style="342" bestFit="1" customWidth="1"/>
    <col min="16104" max="16384" width="9.140625" style="342"/>
  </cols>
  <sheetData>
    <row r="1" spans="1:12" ht="15.75" thickBot="1"/>
    <row r="2" spans="1:12" ht="21.75" customHeight="1">
      <c r="B2" s="552" t="str">
        <f>'Logos&amp;Administrator Instruction'!B11</f>
        <v>Delmarva Power Energy Savings for Business Program</v>
      </c>
      <c r="C2" s="553"/>
      <c r="D2" s="553"/>
      <c r="E2" s="553"/>
      <c r="F2" s="553"/>
      <c r="G2" s="553"/>
      <c r="H2" s="553"/>
      <c r="I2" s="554"/>
    </row>
    <row r="3" spans="1:12" ht="29.25" customHeight="1" thickBot="1">
      <c r="B3" s="555" t="s">
        <v>684</v>
      </c>
      <c r="C3" s="556"/>
      <c r="D3" s="556"/>
      <c r="E3" s="556"/>
      <c r="F3" s="556"/>
      <c r="G3" s="556"/>
      <c r="H3" s="556"/>
      <c r="I3" s="557"/>
    </row>
    <row r="4" spans="1:12" ht="75.75" customHeight="1">
      <c r="B4" s="1008" t="str">
        <f>"The "&amp;Utility_Name&amp;" Energy Savings for Business Program offers incentives to eligible customers to help customers further improve energy efficiency and reduce operating costs. "&amp;"Combined Heat and Power (CHP), or cogeneration, provides both an on-site source of electric power and useful thermal energy from a single fuel source. "&amp;"These systems capture thermal energy that would normally be lost in traditional power generation and use it to serve heating and cooling needs at the host facility. "&amp;"The objective of the "&amp;Utility_Name&amp;" CHP Program is reduce the amount of electricity delivered via the power grid to Pepco customer facilities in Maryland."</f>
        <v>The Delmarva Power Energy Savings for Business Program offers incentives to eligible customers to help customers further improve energy efficiency and reduce operating costs. Combined Heat and Power (CHP), or cogeneration, provides both an on-site source of electric power and useful thermal energy from a single fuel source. These systems capture thermal energy that would normally be lost in traditional power generation and use it to serve heating and cooling needs at the host facility. The objective of the Delmarva Power CHP Program is reduce the amount of electricity delivered via the power grid to Pepco customer facilities in Maryland.</v>
      </c>
      <c r="C4" s="1009"/>
      <c r="D4" s="1009"/>
      <c r="E4" s="1009"/>
      <c r="F4" s="1009"/>
      <c r="G4" s="1009"/>
      <c r="H4" s="1009"/>
      <c r="I4" s="1010"/>
      <c r="J4" s="458"/>
    </row>
    <row r="5" spans="1:12" ht="16.5" customHeight="1">
      <c r="B5" s="943" t="str">
        <f>"To be eligible for these incentives you must be a "&amp;Utility_Name&amp;" customer in the Maryland territory."</f>
        <v>To be eligible for these incentives you must be a Delmarva Power customer in the Maryland territory.</v>
      </c>
      <c r="C5" s="944"/>
      <c r="D5" s="944"/>
      <c r="E5" s="944"/>
      <c r="F5" s="944"/>
      <c r="G5" s="944"/>
      <c r="H5" s="944"/>
      <c r="I5" s="945"/>
      <c r="J5" s="458"/>
    </row>
    <row r="6" spans="1:12" ht="33.75" customHeight="1">
      <c r="B6" s="1011" t="s">
        <v>967</v>
      </c>
      <c r="C6" s="1012"/>
      <c r="D6" s="1012"/>
      <c r="E6" s="1012"/>
      <c r="F6" s="1012"/>
      <c r="G6" s="1012"/>
      <c r="H6" s="1012"/>
      <c r="I6" s="1013"/>
    </row>
    <row r="7" spans="1:12" ht="16.5" customHeight="1" thickBot="1">
      <c r="B7" s="1014" t="s">
        <v>685</v>
      </c>
      <c r="C7" s="1015"/>
      <c r="D7" s="1015"/>
      <c r="E7" s="1015"/>
      <c r="F7" s="1015"/>
      <c r="G7" s="1015"/>
      <c r="H7" s="1015"/>
      <c r="I7" s="1016"/>
      <c r="J7" s="458"/>
    </row>
    <row r="8" spans="1:12" ht="15" customHeight="1" thickBot="1">
      <c r="B8" s="946"/>
      <c r="C8" s="946"/>
      <c r="D8" s="946"/>
      <c r="E8" s="946"/>
      <c r="F8" s="946"/>
      <c r="G8" s="946"/>
      <c r="H8" s="946"/>
      <c r="I8" s="946"/>
      <c r="J8" s="458"/>
      <c r="K8" s="343"/>
      <c r="L8" s="343"/>
    </row>
    <row r="9" spans="1:12" s="344" customFormat="1" ht="25.5" customHeight="1">
      <c r="A9" s="454"/>
      <c r="B9" s="1002" t="s">
        <v>682</v>
      </c>
      <c r="C9" s="1003"/>
      <c r="D9" s="1003"/>
      <c r="E9" s="1003"/>
      <c r="F9" s="1003"/>
      <c r="G9" s="1003"/>
      <c r="H9" s="1003"/>
      <c r="I9" s="1004"/>
      <c r="J9" s="458"/>
      <c r="K9" s="343"/>
      <c r="L9" s="343"/>
    </row>
    <row r="10" spans="1:12" s="344" customFormat="1" ht="34.5" customHeight="1">
      <c r="A10" s="455"/>
      <c r="B10" s="1005" t="s">
        <v>1001</v>
      </c>
      <c r="C10" s="1006"/>
      <c r="D10" s="1006"/>
      <c r="E10" s="1006"/>
      <c r="F10" s="1006"/>
      <c r="G10" s="1006"/>
      <c r="H10" s="1006"/>
      <c r="I10" s="1007"/>
      <c r="J10" s="345"/>
      <c r="K10" s="343"/>
      <c r="L10" s="404"/>
    </row>
    <row r="11" spans="1:12" s="344" customFormat="1" ht="34.5" customHeight="1">
      <c r="A11" s="455"/>
      <c r="B11" s="987" t="s">
        <v>943</v>
      </c>
      <c r="C11" s="988"/>
      <c r="D11" s="988"/>
      <c r="E11" s="988"/>
      <c r="F11" s="988"/>
      <c r="G11" s="988"/>
      <c r="H11" s="988"/>
      <c r="I11" s="989"/>
      <c r="J11" s="345"/>
      <c r="K11" s="343"/>
      <c r="L11" s="404"/>
    </row>
    <row r="12" spans="1:12" s="344" customFormat="1" ht="34.5" customHeight="1">
      <c r="A12" s="456"/>
      <c r="B12" s="987" t="s">
        <v>753</v>
      </c>
      <c r="C12" s="988"/>
      <c r="D12" s="988"/>
      <c r="E12" s="988"/>
      <c r="F12" s="988"/>
      <c r="G12" s="988"/>
      <c r="H12" s="988"/>
      <c r="I12" s="989"/>
      <c r="J12" s="458"/>
      <c r="K12" s="343"/>
      <c r="L12" s="343"/>
    </row>
    <row r="13" spans="1:12" s="344" customFormat="1" ht="34.5" customHeight="1" thickBot="1">
      <c r="A13" s="457"/>
      <c r="B13" s="1023" t="s">
        <v>688</v>
      </c>
      <c r="C13" s="1024"/>
      <c r="D13" s="1024"/>
      <c r="E13" s="1024"/>
      <c r="F13" s="1024"/>
      <c r="G13" s="1024"/>
      <c r="H13" s="1024"/>
      <c r="I13" s="1025"/>
      <c r="J13" s="458"/>
      <c r="K13" s="343"/>
      <c r="L13" s="343"/>
    </row>
    <row r="14" spans="1:12" s="344" customFormat="1" ht="15" customHeight="1" thickBot="1">
      <c r="A14" s="50"/>
      <c r="B14" s="947"/>
      <c r="C14" s="948"/>
      <c r="D14" s="949"/>
      <c r="E14" s="949"/>
      <c r="F14" s="949"/>
      <c r="G14" s="949"/>
      <c r="H14" s="949"/>
      <c r="I14" s="949"/>
      <c r="J14" s="459"/>
      <c r="L14"/>
    </row>
    <row r="15" spans="1:12" s="344" customFormat="1" ht="25.5" customHeight="1" thickBot="1">
      <c r="A15" s="454"/>
      <c r="B15" s="1002" t="s">
        <v>683</v>
      </c>
      <c r="C15" s="1003"/>
      <c r="D15" s="1003"/>
      <c r="E15" s="1003"/>
      <c r="F15" s="1003"/>
      <c r="G15" s="1003"/>
      <c r="H15" s="1003"/>
      <c r="I15" s="1004"/>
      <c r="J15" s="460"/>
    </row>
    <row r="16" spans="1:12" s="344" customFormat="1" ht="78" customHeight="1" thickBot="1">
      <c r="A16" s="454"/>
      <c r="B16" s="1029" t="s">
        <v>1002</v>
      </c>
      <c r="C16" s="1030"/>
      <c r="D16" s="1030"/>
      <c r="E16" s="1030"/>
      <c r="F16" s="1030"/>
      <c r="G16" s="1030"/>
      <c r="H16" s="1030"/>
      <c r="I16" s="1031"/>
      <c r="J16" s="460"/>
    </row>
    <row r="17" spans="1:15" s="344" customFormat="1" ht="59.25" thickBot="1">
      <c r="A17" s="454"/>
      <c r="B17" s="1032" t="s">
        <v>686</v>
      </c>
      <c r="C17" s="991"/>
      <c r="D17" s="1033"/>
      <c r="E17" s="950" t="s">
        <v>764</v>
      </c>
      <c r="F17" s="990" t="s">
        <v>765</v>
      </c>
      <c r="G17" s="991"/>
      <c r="H17" s="991"/>
      <c r="I17" s="992"/>
      <c r="J17" s="460"/>
    </row>
    <row r="18" spans="1:15" s="344" customFormat="1" ht="65.25" customHeight="1">
      <c r="A18" s="454"/>
      <c r="B18" s="951" t="s">
        <v>762</v>
      </c>
      <c r="C18" s="952"/>
      <c r="D18" s="952"/>
      <c r="E18" s="953">
        <v>0.1</v>
      </c>
      <c r="F18" s="993" t="s">
        <v>964</v>
      </c>
      <c r="G18" s="994"/>
      <c r="H18" s="994"/>
      <c r="I18" s="995"/>
      <c r="J18" s="460"/>
    </row>
    <row r="19" spans="1:15" s="344" customFormat="1" ht="65.25" customHeight="1">
      <c r="A19" s="454"/>
      <c r="B19" s="1020" t="s">
        <v>863</v>
      </c>
      <c r="C19" s="1021"/>
      <c r="D19" s="1022"/>
      <c r="E19" s="954">
        <v>0.3</v>
      </c>
      <c r="F19" s="996" t="s">
        <v>965</v>
      </c>
      <c r="G19" s="997"/>
      <c r="H19" s="997"/>
      <c r="I19" s="998"/>
      <c r="J19" s="1018"/>
      <c r="K19" s="1019"/>
      <c r="L19" s="1019"/>
      <c r="M19" s="1019"/>
      <c r="N19" s="1019"/>
      <c r="O19" s="1019"/>
    </row>
    <row r="20" spans="1:15" s="344" customFormat="1" ht="65.25" customHeight="1" thickBot="1">
      <c r="A20" s="454"/>
      <c r="B20" s="1026" t="s">
        <v>687</v>
      </c>
      <c r="C20" s="1027"/>
      <c r="D20" s="1028"/>
      <c r="E20" s="955" t="s">
        <v>763</v>
      </c>
      <c r="F20" s="999" t="s">
        <v>966</v>
      </c>
      <c r="G20" s="1000"/>
      <c r="H20" s="1000"/>
      <c r="I20" s="1001"/>
      <c r="J20" s="1018"/>
      <c r="K20" s="1019"/>
      <c r="L20" s="1019"/>
      <c r="M20" s="1019"/>
      <c r="N20" s="1019"/>
      <c r="O20" s="1019"/>
    </row>
    <row r="21" spans="1:15" ht="132.75" customHeight="1">
      <c r="B21" s="946"/>
      <c r="C21" s="946"/>
      <c r="D21" s="946"/>
      <c r="E21" s="946"/>
      <c r="F21" s="946"/>
      <c r="G21" s="946"/>
      <c r="H21" s="946"/>
      <c r="I21" s="946"/>
      <c r="J21" s="461"/>
    </row>
    <row r="22" spans="1:15" ht="49.5" customHeight="1">
      <c r="B22" s="1017" t="str">
        <f>IF(Utility_Name="pepco",'PepcoT&amp;C'!C2,IF(Utility_Name="Delmarva Power",'DelmarvaT&amp;C'!C2))</f>
        <v>Delmarva Power Energy Savings for Business Program
Phone: 1-866-353-5799 | email: Delmarva.EnergySavings@LMCO.com | web: Delmarva.com/business</v>
      </c>
      <c r="C22" s="1017"/>
      <c r="D22" s="1017"/>
      <c r="E22" s="1017"/>
      <c r="F22" s="1017"/>
      <c r="G22" s="1017"/>
      <c r="H22" s="1017"/>
      <c r="I22" s="1017"/>
      <c r="J22" s="460"/>
    </row>
    <row r="23" spans="1:15" ht="61.5" customHeight="1">
      <c r="B23" s="946"/>
      <c r="C23" s="946"/>
      <c r="D23" s="946"/>
      <c r="E23" s="946"/>
      <c r="F23" s="946"/>
      <c r="G23" s="946"/>
      <c r="H23" s="946"/>
      <c r="I23" s="946"/>
      <c r="J23" s="462"/>
      <c r="K23" s="346"/>
    </row>
    <row r="24" spans="1:15" ht="20.100000000000001" customHeight="1">
      <c r="J24" s="50"/>
    </row>
    <row r="25" spans="1:15" ht="20.100000000000001" customHeight="1">
      <c r="J25" s="50"/>
    </row>
    <row r="26" spans="1:15" ht="20.100000000000001" customHeight="1">
      <c r="J26" s="460"/>
    </row>
    <row r="27" spans="1:15" ht="20.100000000000001" customHeight="1">
      <c r="J27" s="460"/>
    </row>
    <row r="28" spans="1:15" ht="20.100000000000001" customHeight="1">
      <c r="J28" s="460"/>
    </row>
    <row r="29" spans="1:15" ht="20.100000000000001" customHeight="1">
      <c r="J29" s="460"/>
    </row>
    <row r="30" spans="1:15" ht="20.100000000000001" customHeight="1">
      <c r="J30" s="460"/>
    </row>
    <row r="31" spans="1:15" ht="20.100000000000001" customHeight="1">
      <c r="J31" s="460"/>
    </row>
    <row r="32" spans="1:15" ht="20.100000000000001" customHeight="1">
      <c r="J32" s="460"/>
    </row>
    <row r="33" spans="10:10" ht="20.100000000000001" customHeight="1">
      <c r="J33" s="50"/>
    </row>
    <row r="34" spans="10:10" ht="20.100000000000001" customHeight="1">
      <c r="J34" s="50"/>
    </row>
    <row r="35" spans="10:10" ht="20.100000000000001" customHeight="1">
      <c r="J35" s="460"/>
    </row>
    <row r="36" spans="10:10" ht="20.100000000000001" customHeight="1">
      <c r="J36" s="460"/>
    </row>
    <row r="37" spans="10:10" ht="20.100000000000001" customHeight="1">
      <c r="J37" s="460"/>
    </row>
    <row r="38" spans="10:10" ht="20.100000000000001" customHeight="1">
      <c r="J38" s="460"/>
    </row>
    <row r="39" spans="10:10" ht="20.100000000000001" customHeight="1">
      <c r="J39" s="460"/>
    </row>
    <row r="40" spans="10:10" ht="20.100000000000001" customHeight="1">
      <c r="J40" s="460"/>
    </row>
  </sheetData>
  <sheetProtection password="A828" sheet="1" objects="1" scenarios="1"/>
  <customSheetViews>
    <customSheetView guid="{C56B3D6B-3B98-4A17-BD3C-B9F218E372DD}" showPageBreaks="1" showGridLines="0" printArea="1">
      <selection activeCell="L16" sqref="L16"/>
      <pageMargins left="0.52" right="0.26" top="0.44" bottom="0.45" header="0.22" footer="0.3"/>
      <printOptions horizontalCentered="1"/>
      <pageSetup scale="80" orientation="portrait" r:id="rId1"/>
    </customSheetView>
    <customSheetView guid="{108BB875-1A79-407F-97F6-6D743F46DF3B}" showPageBreaks="1" showGridLines="0" printArea="1">
      <selection activeCell="L16" sqref="L16"/>
      <pageMargins left="0.52" right="0.26" top="0.44" bottom="0.45" header="0.22" footer="0.3"/>
      <printOptions horizontalCentered="1"/>
      <pageSetup scale="80" orientation="portrait" r:id="rId2"/>
    </customSheetView>
  </customSheetViews>
  <mergeCells count="20">
    <mergeCell ref="B22:I22"/>
    <mergeCell ref="J19:O19"/>
    <mergeCell ref="B19:D19"/>
    <mergeCell ref="B12:I12"/>
    <mergeCell ref="B13:I13"/>
    <mergeCell ref="B20:D20"/>
    <mergeCell ref="J20:O20"/>
    <mergeCell ref="B16:I16"/>
    <mergeCell ref="B17:D17"/>
    <mergeCell ref="B9:I9"/>
    <mergeCell ref="B10:I10"/>
    <mergeCell ref="B4:I4"/>
    <mergeCell ref="B6:I6"/>
    <mergeCell ref="B7:I7"/>
    <mergeCell ref="B11:I11"/>
    <mergeCell ref="F17:I17"/>
    <mergeCell ref="F18:I18"/>
    <mergeCell ref="F19:I19"/>
    <mergeCell ref="F20:I20"/>
    <mergeCell ref="B15:I15"/>
  </mergeCells>
  <printOptions horizontalCentered="1"/>
  <pageMargins left="0.63" right="0.47" top="0.6" bottom="0.45" header="0.22" footer="0.3"/>
  <pageSetup scale="77" orientation="portrait"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9"/>
  <sheetViews>
    <sheetView showGridLines="0" topLeftCell="A7" zoomScale="80" zoomScaleNormal="80" workbookViewId="0">
      <selection activeCell="L28" sqref="L28:L30"/>
    </sheetView>
  </sheetViews>
  <sheetFormatPr defaultRowHeight="12.75"/>
  <cols>
    <col min="1" max="1" width="9.140625" style="118"/>
    <col min="2" max="2" width="14.7109375" style="118" customWidth="1"/>
    <col min="3" max="3" width="44.7109375" style="118" customWidth="1"/>
    <col min="4" max="5" width="20.7109375" style="118" customWidth="1"/>
    <col min="6" max="6" width="50.85546875" style="118" customWidth="1"/>
    <col min="7" max="7" width="14.7109375" style="118" customWidth="1"/>
    <col min="8" max="27" width="7.7109375" style="118" customWidth="1"/>
    <col min="28" max="257" width="9.140625" style="118"/>
    <col min="258" max="258" width="14.7109375" style="118" customWidth="1"/>
    <col min="259" max="259" width="44.7109375" style="118" customWidth="1"/>
    <col min="260" max="261" width="20.7109375" style="118" customWidth="1"/>
    <col min="262" max="262" width="50.85546875" style="118" customWidth="1"/>
    <col min="263" max="263" width="14.7109375" style="118" customWidth="1"/>
    <col min="264" max="283" width="7.7109375" style="118" customWidth="1"/>
    <col min="284" max="513" width="9.140625" style="118"/>
    <col min="514" max="514" width="14.7109375" style="118" customWidth="1"/>
    <col min="515" max="515" width="44.7109375" style="118" customWidth="1"/>
    <col min="516" max="517" width="20.7109375" style="118" customWidth="1"/>
    <col min="518" max="518" width="50.85546875" style="118" customWidth="1"/>
    <col min="519" max="519" width="14.7109375" style="118" customWidth="1"/>
    <col min="520" max="539" width="7.7109375" style="118" customWidth="1"/>
    <col min="540" max="769" width="9.140625" style="118"/>
    <col min="770" max="770" width="14.7109375" style="118" customWidth="1"/>
    <col min="771" max="771" width="44.7109375" style="118" customWidth="1"/>
    <col min="772" max="773" width="20.7109375" style="118" customWidth="1"/>
    <col min="774" max="774" width="50.85546875" style="118" customWidth="1"/>
    <col min="775" max="775" width="14.7109375" style="118" customWidth="1"/>
    <col min="776" max="795" width="7.7109375" style="118" customWidth="1"/>
    <col min="796" max="1025" width="9.140625" style="118"/>
    <col min="1026" max="1026" width="14.7109375" style="118" customWidth="1"/>
    <col min="1027" max="1027" width="44.7109375" style="118" customWidth="1"/>
    <col min="1028" max="1029" width="20.7109375" style="118" customWidth="1"/>
    <col min="1030" max="1030" width="50.85546875" style="118" customWidth="1"/>
    <col min="1031" max="1031" width="14.7109375" style="118" customWidth="1"/>
    <col min="1032" max="1051" width="7.7109375" style="118" customWidth="1"/>
    <col min="1052" max="1281" width="9.140625" style="118"/>
    <col min="1282" max="1282" width="14.7109375" style="118" customWidth="1"/>
    <col min="1283" max="1283" width="44.7109375" style="118" customWidth="1"/>
    <col min="1284" max="1285" width="20.7109375" style="118" customWidth="1"/>
    <col min="1286" max="1286" width="50.85546875" style="118" customWidth="1"/>
    <col min="1287" max="1287" width="14.7109375" style="118" customWidth="1"/>
    <col min="1288" max="1307" width="7.7109375" style="118" customWidth="1"/>
    <col min="1308" max="1537" width="9.140625" style="118"/>
    <col min="1538" max="1538" width="14.7109375" style="118" customWidth="1"/>
    <col min="1539" max="1539" width="44.7109375" style="118" customWidth="1"/>
    <col min="1540" max="1541" width="20.7109375" style="118" customWidth="1"/>
    <col min="1542" max="1542" width="50.85546875" style="118" customWidth="1"/>
    <col min="1543" max="1543" width="14.7109375" style="118" customWidth="1"/>
    <col min="1544" max="1563" width="7.7109375" style="118" customWidth="1"/>
    <col min="1564" max="1793" width="9.140625" style="118"/>
    <col min="1794" max="1794" width="14.7109375" style="118" customWidth="1"/>
    <col min="1795" max="1795" width="44.7109375" style="118" customWidth="1"/>
    <col min="1796" max="1797" width="20.7109375" style="118" customWidth="1"/>
    <col min="1798" max="1798" width="50.85546875" style="118" customWidth="1"/>
    <col min="1799" max="1799" width="14.7109375" style="118" customWidth="1"/>
    <col min="1800" max="1819" width="7.7109375" style="118" customWidth="1"/>
    <col min="1820" max="2049" width="9.140625" style="118"/>
    <col min="2050" max="2050" width="14.7109375" style="118" customWidth="1"/>
    <col min="2051" max="2051" width="44.7109375" style="118" customWidth="1"/>
    <col min="2052" max="2053" width="20.7109375" style="118" customWidth="1"/>
    <col min="2054" max="2054" width="50.85546875" style="118" customWidth="1"/>
    <col min="2055" max="2055" width="14.7109375" style="118" customWidth="1"/>
    <col min="2056" max="2075" width="7.7109375" style="118" customWidth="1"/>
    <col min="2076" max="2305" width="9.140625" style="118"/>
    <col min="2306" max="2306" width="14.7109375" style="118" customWidth="1"/>
    <col min="2307" max="2307" width="44.7109375" style="118" customWidth="1"/>
    <col min="2308" max="2309" width="20.7109375" style="118" customWidth="1"/>
    <col min="2310" max="2310" width="50.85546875" style="118" customWidth="1"/>
    <col min="2311" max="2311" width="14.7109375" style="118" customWidth="1"/>
    <col min="2312" max="2331" width="7.7109375" style="118" customWidth="1"/>
    <col min="2332" max="2561" width="9.140625" style="118"/>
    <col min="2562" max="2562" width="14.7109375" style="118" customWidth="1"/>
    <col min="2563" max="2563" width="44.7109375" style="118" customWidth="1"/>
    <col min="2564" max="2565" width="20.7109375" style="118" customWidth="1"/>
    <col min="2566" max="2566" width="50.85546875" style="118" customWidth="1"/>
    <col min="2567" max="2567" width="14.7109375" style="118" customWidth="1"/>
    <col min="2568" max="2587" width="7.7109375" style="118" customWidth="1"/>
    <col min="2588" max="2817" width="9.140625" style="118"/>
    <col min="2818" max="2818" width="14.7109375" style="118" customWidth="1"/>
    <col min="2819" max="2819" width="44.7109375" style="118" customWidth="1"/>
    <col min="2820" max="2821" width="20.7109375" style="118" customWidth="1"/>
    <col min="2822" max="2822" width="50.85546875" style="118" customWidth="1"/>
    <col min="2823" max="2823" width="14.7109375" style="118" customWidth="1"/>
    <col min="2824" max="2843" width="7.7109375" style="118" customWidth="1"/>
    <col min="2844" max="3073" width="9.140625" style="118"/>
    <col min="3074" max="3074" width="14.7109375" style="118" customWidth="1"/>
    <col min="3075" max="3075" width="44.7109375" style="118" customWidth="1"/>
    <col min="3076" max="3077" width="20.7109375" style="118" customWidth="1"/>
    <col min="3078" max="3078" width="50.85546875" style="118" customWidth="1"/>
    <col min="3079" max="3079" width="14.7109375" style="118" customWidth="1"/>
    <col min="3080" max="3099" width="7.7109375" style="118" customWidth="1"/>
    <col min="3100" max="3329" width="9.140625" style="118"/>
    <col min="3330" max="3330" width="14.7109375" style="118" customWidth="1"/>
    <col min="3331" max="3331" width="44.7109375" style="118" customWidth="1"/>
    <col min="3332" max="3333" width="20.7109375" style="118" customWidth="1"/>
    <col min="3334" max="3334" width="50.85546875" style="118" customWidth="1"/>
    <col min="3335" max="3335" width="14.7109375" style="118" customWidth="1"/>
    <col min="3336" max="3355" width="7.7109375" style="118" customWidth="1"/>
    <col min="3356" max="3585" width="9.140625" style="118"/>
    <col min="3586" max="3586" width="14.7109375" style="118" customWidth="1"/>
    <col min="3587" max="3587" width="44.7109375" style="118" customWidth="1"/>
    <col min="3588" max="3589" width="20.7109375" style="118" customWidth="1"/>
    <col min="3590" max="3590" width="50.85546875" style="118" customWidth="1"/>
    <col min="3591" max="3591" width="14.7109375" style="118" customWidth="1"/>
    <col min="3592" max="3611" width="7.7109375" style="118" customWidth="1"/>
    <col min="3612" max="3841" width="9.140625" style="118"/>
    <col min="3842" max="3842" width="14.7109375" style="118" customWidth="1"/>
    <col min="3843" max="3843" width="44.7109375" style="118" customWidth="1"/>
    <col min="3844" max="3845" width="20.7109375" style="118" customWidth="1"/>
    <col min="3846" max="3846" width="50.85546875" style="118" customWidth="1"/>
    <col min="3847" max="3847" width="14.7109375" style="118" customWidth="1"/>
    <col min="3848" max="3867" width="7.7109375" style="118" customWidth="1"/>
    <col min="3868" max="4097" width="9.140625" style="118"/>
    <col min="4098" max="4098" width="14.7109375" style="118" customWidth="1"/>
    <col min="4099" max="4099" width="44.7109375" style="118" customWidth="1"/>
    <col min="4100" max="4101" width="20.7109375" style="118" customWidth="1"/>
    <col min="4102" max="4102" width="50.85546875" style="118" customWidth="1"/>
    <col min="4103" max="4103" width="14.7109375" style="118" customWidth="1"/>
    <col min="4104" max="4123" width="7.7109375" style="118" customWidth="1"/>
    <col min="4124" max="4353" width="9.140625" style="118"/>
    <col min="4354" max="4354" width="14.7109375" style="118" customWidth="1"/>
    <col min="4355" max="4355" width="44.7109375" style="118" customWidth="1"/>
    <col min="4356" max="4357" width="20.7109375" style="118" customWidth="1"/>
    <col min="4358" max="4358" width="50.85546875" style="118" customWidth="1"/>
    <col min="4359" max="4359" width="14.7109375" style="118" customWidth="1"/>
    <col min="4360" max="4379" width="7.7109375" style="118" customWidth="1"/>
    <col min="4380" max="4609" width="9.140625" style="118"/>
    <col min="4610" max="4610" width="14.7109375" style="118" customWidth="1"/>
    <col min="4611" max="4611" width="44.7109375" style="118" customWidth="1"/>
    <col min="4612" max="4613" width="20.7109375" style="118" customWidth="1"/>
    <col min="4614" max="4614" width="50.85546875" style="118" customWidth="1"/>
    <col min="4615" max="4615" width="14.7109375" style="118" customWidth="1"/>
    <col min="4616" max="4635" width="7.7109375" style="118" customWidth="1"/>
    <col min="4636" max="4865" width="9.140625" style="118"/>
    <col min="4866" max="4866" width="14.7109375" style="118" customWidth="1"/>
    <col min="4867" max="4867" width="44.7109375" style="118" customWidth="1"/>
    <col min="4868" max="4869" width="20.7109375" style="118" customWidth="1"/>
    <col min="4870" max="4870" width="50.85546875" style="118" customWidth="1"/>
    <col min="4871" max="4871" width="14.7109375" style="118" customWidth="1"/>
    <col min="4872" max="4891" width="7.7109375" style="118" customWidth="1"/>
    <col min="4892" max="5121" width="9.140625" style="118"/>
    <col min="5122" max="5122" width="14.7109375" style="118" customWidth="1"/>
    <col min="5123" max="5123" width="44.7109375" style="118" customWidth="1"/>
    <col min="5124" max="5125" width="20.7109375" style="118" customWidth="1"/>
    <col min="5126" max="5126" width="50.85546875" style="118" customWidth="1"/>
    <col min="5127" max="5127" width="14.7109375" style="118" customWidth="1"/>
    <col min="5128" max="5147" width="7.7109375" style="118" customWidth="1"/>
    <col min="5148" max="5377" width="9.140625" style="118"/>
    <col min="5378" max="5378" width="14.7109375" style="118" customWidth="1"/>
    <col min="5379" max="5379" width="44.7109375" style="118" customWidth="1"/>
    <col min="5380" max="5381" width="20.7109375" style="118" customWidth="1"/>
    <col min="5382" max="5382" width="50.85546875" style="118" customWidth="1"/>
    <col min="5383" max="5383" width="14.7109375" style="118" customWidth="1"/>
    <col min="5384" max="5403" width="7.7109375" style="118" customWidth="1"/>
    <col min="5404" max="5633" width="9.140625" style="118"/>
    <col min="5634" max="5634" width="14.7109375" style="118" customWidth="1"/>
    <col min="5635" max="5635" width="44.7109375" style="118" customWidth="1"/>
    <col min="5636" max="5637" width="20.7109375" style="118" customWidth="1"/>
    <col min="5638" max="5638" width="50.85546875" style="118" customWidth="1"/>
    <col min="5639" max="5639" width="14.7109375" style="118" customWidth="1"/>
    <col min="5640" max="5659" width="7.7109375" style="118" customWidth="1"/>
    <col min="5660" max="5889" width="9.140625" style="118"/>
    <col min="5890" max="5890" width="14.7109375" style="118" customWidth="1"/>
    <col min="5891" max="5891" width="44.7109375" style="118" customWidth="1"/>
    <col min="5892" max="5893" width="20.7109375" style="118" customWidth="1"/>
    <col min="5894" max="5894" width="50.85546875" style="118" customWidth="1"/>
    <col min="5895" max="5895" width="14.7109375" style="118" customWidth="1"/>
    <col min="5896" max="5915" width="7.7109375" style="118" customWidth="1"/>
    <col min="5916" max="6145" width="9.140625" style="118"/>
    <col min="6146" max="6146" width="14.7109375" style="118" customWidth="1"/>
    <col min="6147" max="6147" width="44.7109375" style="118" customWidth="1"/>
    <col min="6148" max="6149" width="20.7109375" style="118" customWidth="1"/>
    <col min="6150" max="6150" width="50.85546875" style="118" customWidth="1"/>
    <col min="6151" max="6151" width="14.7109375" style="118" customWidth="1"/>
    <col min="6152" max="6171" width="7.7109375" style="118" customWidth="1"/>
    <col min="6172" max="6401" width="9.140625" style="118"/>
    <col min="6402" max="6402" width="14.7109375" style="118" customWidth="1"/>
    <col min="6403" max="6403" width="44.7109375" style="118" customWidth="1"/>
    <col min="6404" max="6405" width="20.7109375" style="118" customWidth="1"/>
    <col min="6406" max="6406" width="50.85546875" style="118" customWidth="1"/>
    <col min="6407" max="6407" width="14.7109375" style="118" customWidth="1"/>
    <col min="6408" max="6427" width="7.7109375" style="118" customWidth="1"/>
    <col min="6428" max="6657" width="9.140625" style="118"/>
    <col min="6658" max="6658" width="14.7109375" style="118" customWidth="1"/>
    <col min="6659" max="6659" width="44.7109375" style="118" customWidth="1"/>
    <col min="6660" max="6661" width="20.7109375" style="118" customWidth="1"/>
    <col min="6662" max="6662" width="50.85546875" style="118" customWidth="1"/>
    <col min="6663" max="6663" width="14.7109375" style="118" customWidth="1"/>
    <col min="6664" max="6683" width="7.7109375" style="118" customWidth="1"/>
    <col min="6684" max="6913" width="9.140625" style="118"/>
    <col min="6914" max="6914" width="14.7109375" style="118" customWidth="1"/>
    <col min="6915" max="6915" width="44.7109375" style="118" customWidth="1"/>
    <col min="6916" max="6917" width="20.7109375" style="118" customWidth="1"/>
    <col min="6918" max="6918" width="50.85546875" style="118" customWidth="1"/>
    <col min="6919" max="6919" width="14.7109375" style="118" customWidth="1"/>
    <col min="6920" max="6939" width="7.7109375" style="118" customWidth="1"/>
    <col min="6940" max="7169" width="9.140625" style="118"/>
    <col min="7170" max="7170" width="14.7109375" style="118" customWidth="1"/>
    <col min="7171" max="7171" width="44.7109375" style="118" customWidth="1"/>
    <col min="7172" max="7173" width="20.7109375" style="118" customWidth="1"/>
    <col min="7174" max="7174" width="50.85546875" style="118" customWidth="1"/>
    <col min="7175" max="7175" width="14.7109375" style="118" customWidth="1"/>
    <col min="7176" max="7195" width="7.7109375" style="118" customWidth="1"/>
    <col min="7196" max="7425" width="9.140625" style="118"/>
    <col min="7426" max="7426" width="14.7109375" style="118" customWidth="1"/>
    <col min="7427" max="7427" width="44.7109375" style="118" customWidth="1"/>
    <col min="7428" max="7429" width="20.7109375" style="118" customWidth="1"/>
    <col min="7430" max="7430" width="50.85546875" style="118" customWidth="1"/>
    <col min="7431" max="7431" width="14.7109375" style="118" customWidth="1"/>
    <col min="7432" max="7451" width="7.7109375" style="118" customWidth="1"/>
    <col min="7452" max="7681" width="9.140625" style="118"/>
    <col min="7682" max="7682" width="14.7109375" style="118" customWidth="1"/>
    <col min="7683" max="7683" width="44.7109375" style="118" customWidth="1"/>
    <col min="7684" max="7685" width="20.7109375" style="118" customWidth="1"/>
    <col min="7686" max="7686" width="50.85546875" style="118" customWidth="1"/>
    <col min="7687" max="7687" width="14.7109375" style="118" customWidth="1"/>
    <col min="7688" max="7707" width="7.7109375" style="118" customWidth="1"/>
    <col min="7708" max="7937" width="9.140625" style="118"/>
    <col min="7938" max="7938" width="14.7109375" style="118" customWidth="1"/>
    <col min="7939" max="7939" width="44.7109375" style="118" customWidth="1"/>
    <col min="7940" max="7941" width="20.7109375" style="118" customWidth="1"/>
    <col min="7942" max="7942" width="50.85546875" style="118" customWidth="1"/>
    <col min="7943" max="7943" width="14.7109375" style="118" customWidth="1"/>
    <col min="7944" max="7963" width="7.7109375" style="118" customWidth="1"/>
    <col min="7964" max="8193" width="9.140625" style="118"/>
    <col min="8194" max="8194" width="14.7109375" style="118" customWidth="1"/>
    <col min="8195" max="8195" width="44.7109375" style="118" customWidth="1"/>
    <col min="8196" max="8197" width="20.7109375" style="118" customWidth="1"/>
    <col min="8198" max="8198" width="50.85546875" style="118" customWidth="1"/>
    <col min="8199" max="8199" width="14.7109375" style="118" customWidth="1"/>
    <col min="8200" max="8219" width="7.7109375" style="118" customWidth="1"/>
    <col min="8220" max="8449" width="9.140625" style="118"/>
    <col min="8450" max="8450" width="14.7109375" style="118" customWidth="1"/>
    <col min="8451" max="8451" width="44.7109375" style="118" customWidth="1"/>
    <col min="8452" max="8453" width="20.7109375" style="118" customWidth="1"/>
    <col min="8454" max="8454" width="50.85546875" style="118" customWidth="1"/>
    <col min="8455" max="8455" width="14.7109375" style="118" customWidth="1"/>
    <col min="8456" max="8475" width="7.7109375" style="118" customWidth="1"/>
    <col min="8476" max="8705" width="9.140625" style="118"/>
    <col min="8706" max="8706" width="14.7109375" style="118" customWidth="1"/>
    <col min="8707" max="8707" width="44.7109375" style="118" customWidth="1"/>
    <col min="8708" max="8709" width="20.7109375" style="118" customWidth="1"/>
    <col min="8710" max="8710" width="50.85546875" style="118" customWidth="1"/>
    <col min="8711" max="8711" width="14.7109375" style="118" customWidth="1"/>
    <col min="8712" max="8731" width="7.7109375" style="118" customWidth="1"/>
    <col min="8732" max="8961" width="9.140625" style="118"/>
    <col min="8962" max="8962" width="14.7109375" style="118" customWidth="1"/>
    <col min="8963" max="8963" width="44.7109375" style="118" customWidth="1"/>
    <col min="8964" max="8965" width="20.7109375" style="118" customWidth="1"/>
    <col min="8966" max="8966" width="50.85546875" style="118" customWidth="1"/>
    <col min="8967" max="8967" width="14.7109375" style="118" customWidth="1"/>
    <col min="8968" max="8987" width="7.7109375" style="118" customWidth="1"/>
    <col min="8988" max="9217" width="9.140625" style="118"/>
    <col min="9218" max="9218" width="14.7109375" style="118" customWidth="1"/>
    <col min="9219" max="9219" width="44.7109375" style="118" customWidth="1"/>
    <col min="9220" max="9221" width="20.7109375" style="118" customWidth="1"/>
    <col min="9222" max="9222" width="50.85546875" style="118" customWidth="1"/>
    <col min="9223" max="9223" width="14.7109375" style="118" customWidth="1"/>
    <col min="9224" max="9243" width="7.7109375" style="118" customWidth="1"/>
    <col min="9244" max="9473" width="9.140625" style="118"/>
    <col min="9474" max="9474" width="14.7109375" style="118" customWidth="1"/>
    <col min="9475" max="9475" width="44.7109375" style="118" customWidth="1"/>
    <col min="9476" max="9477" width="20.7109375" style="118" customWidth="1"/>
    <col min="9478" max="9478" width="50.85546875" style="118" customWidth="1"/>
    <col min="9479" max="9479" width="14.7109375" style="118" customWidth="1"/>
    <col min="9480" max="9499" width="7.7109375" style="118" customWidth="1"/>
    <col min="9500" max="9729" width="9.140625" style="118"/>
    <col min="9730" max="9730" width="14.7109375" style="118" customWidth="1"/>
    <col min="9731" max="9731" width="44.7109375" style="118" customWidth="1"/>
    <col min="9732" max="9733" width="20.7109375" style="118" customWidth="1"/>
    <col min="9734" max="9734" width="50.85546875" style="118" customWidth="1"/>
    <col min="9735" max="9735" width="14.7109375" style="118" customWidth="1"/>
    <col min="9736" max="9755" width="7.7109375" style="118" customWidth="1"/>
    <col min="9756" max="9985" width="9.140625" style="118"/>
    <col min="9986" max="9986" width="14.7109375" style="118" customWidth="1"/>
    <col min="9987" max="9987" width="44.7109375" style="118" customWidth="1"/>
    <col min="9988" max="9989" width="20.7109375" style="118" customWidth="1"/>
    <col min="9990" max="9990" width="50.85546875" style="118" customWidth="1"/>
    <col min="9991" max="9991" width="14.7109375" style="118" customWidth="1"/>
    <col min="9992" max="10011" width="7.7109375" style="118" customWidth="1"/>
    <col min="10012" max="10241" width="9.140625" style="118"/>
    <col min="10242" max="10242" width="14.7109375" style="118" customWidth="1"/>
    <col min="10243" max="10243" width="44.7109375" style="118" customWidth="1"/>
    <col min="10244" max="10245" width="20.7109375" style="118" customWidth="1"/>
    <col min="10246" max="10246" width="50.85546875" style="118" customWidth="1"/>
    <col min="10247" max="10247" width="14.7109375" style="118" customWidth="1"/>
    <col min="10248" max="10267" width="7.7109375" style="118" customWidth="1"/>
    <col min="10268" max="10497" width="9.140625" style="118"/>
    <col min="10498" max="10498" width="14.7109375" style="118" customWidth="1"/>
    <col min="10499" max="10499" width="44.7109375" style="118" customWidth="1"/>
    <col min="10500" max="10501" width="20.7109375" style="118" customWidth="1"/>
    <col min="10502" max="10502" width="50.85546875" style="118" customWidth="1"/>
    <col min="10503" max="10503" width="14.7109375" style="118" customWidth="1"/>
    <col min="10504" max="10523" width="7.7109375" style="118" customWidth="1"/>
    <col min="10524" max="10753" width="9.140625" style="118"/>
    <col min="10754" max="10754" width="14.7109375" style="118" customWidth="1"/>
    <col min="10755" max="10755" width="44.7109375" style="118" customWidth="1"/>
    <col min="10756" max="10757" width="20.7109375" style="118" customWidth="1"/>
    <col min="10758" max="10758" width="50.85546875" style="118" customWidth="1"/>
    <col min="10759" max="10759" width="14.7109375" style="118" customWidth="1"/>
    <col min="10760" max="10779" width="7.7109375" style="118" customWidth="1"/>
    <col min="10780" max="11009" width="9.140625" style="118"/>
    <col min="11010" max="11010" width="14.7109375" style="118" customWidth="1"/>
    <col min="11011" max="11011" width="44.7109375" style="118" customWidth="1"/>
    <col min="11012" max="11013" width="20.7109375" style="118" customWidth="1"/>
    <col min="11014" max="11014" width="50.85546875" style="118" customWidth="1"/>
    <col min="11015" max="11015" width="14.7109375" style="118" customWidth="1"/>
    <col min="11016" max="11035" width="7.7109375" style="118" customWidth="1"/>
    <col min="11036" max="11265" width="9.140625" style="118"/>
    <col min="11266" max="11266" width="14.7109375" style="118" customWidth="1"/>
    <col min="11267" max="11267" width="44.7109375" style="118" customWidth="1"/>
    <col min="11268" max="11269" width="20.7109375" style="118" customWidth="1"/>
    <col min="11270" max="11270" width="50.85546875" style="118" customWidth="1"/>
    <col min="11271" max="11271" width="14.7109375" style="118" customWidth="1"/>
    <col min="11272" max="11291" width="7.7109375" style="118" customWidth="1"/>
    <col min="11292" max="11521" width="9.140625" style="118"/>
    <col min="11522" max="11522" width="14.7109375" style="118" customWidth="1"/>
    <col min="11523" max="11523" width="44.7109375" style="118" customWidth="1"/>
    <col min="11524" max="11525" width="20.7109375" style="118" customWidth="1"/>
    <col min="11526" max="11526" width="50.85546875" style="118" customWidth="1"/>
    <col min="11527" max="11527" width="14.7109375" style="118" customWidth="1"/>
    <col min="11528" max="11547" width="7.7109375" style="118" customWidth="1"/>
    <col min="11548" max="11777" width="9.140625" style="118"/>
    <col min="11778" max="11778" width="14.7109375" style="118" customWidth="1"/>
    <col min="11779" max="11779" width="44.7109375" style="118" customWidth="1"/>
    <col min="11780" max="11781" width="20.7109375" style="118" customWidth="1"/>
    <col min="11782" max="11782" width="50.85546875" style="118" customWidth="1"/>
    <col min="11783" max="11783" width="14.7109375" style="118" customWidth="1"/>
    <col min="11784" max="11803" width="7.7109375" style="118" customWidth="1"/>
    <col min="11804" max="12033" width="9.140625" style="118"/>
    <col min="12034" max="12034" width="14.7109375" style="118" customWidth="1"/>
    <col min="12035" max="12035" width="44.7109375" style="118" customWidth="1"/>
    <col min="12036" max="12037" width="20.7109375" style="118" customWidth="1"/>
    <col min="12038" max="12038" width="50.85546875" style="118" customWidth="1"/>
    <col min="12039" max="12039" width="14.7109375" style="118" customWidth="1"/>
    <col min="12040" max="12059" width="7.7109375" style="118" customWidth="1"/>
    <col min="12060" max="12289" width="9.140625" style="118"/>
    <col min="12290" max="12290" width="14.7109375" style="118" customWidth="1"/>
    <col min="12291" max="12291" width="44.7109375" style="118" customWidth="1"/>
    <col min="12292" max="12293" width="20.7109375" style="118" customWidth="1"/>
    <col min="12294" max="12294" width="50.85546875" style="118" customWidth="1"/>
    <col min="12295" max="12295" width="14.7109375" style="118" customWidth="1"/>
    <col min="12296" max="12315" width="7.7109375" style="118" customWidth="1"/>
    <col min="12316" max="12545" width="9.140625" style="118"/>
    <col min="12546" max="12546" width="14.7109375" style="118" customWidth="1"/>
    <col min="12547" max="12547" width="44.7109375" style="118" customWidth="1"/>
    <col min="12548" max="12549" width="20.7109375" style="118" customWidth="1"/>
    <col min="12550" max="12550" width="50.85546875" style="118" customWidth="1"/>
    <col min="12551" max="12551" width="14.7109375" style="118" customWidth="1"/>
    <col min="12552" max="12571" width="7.7109375" style="118" customWidth="1"/>
    <col min="12572" max="12801" width="9.140625" style="118"/>
    <col min="12802" max="12802" width="14.7109375" style="118" customWidth="1"/>
    <col min="12803" max="12803" width="44.7109375" style="118" customWidth="1"/>
    <col min="12804" max="12805" width="20.7109375" style="118" customWidth="1"/>
    <col min="12806" max="12806" width="50.85546875" style="118" customWidth="1"/>
    <col min="12807" max="12807" width="14.7109375" style="118" customWidth="1"/>
    <col min="12808" max="12827" width="7.7109375" style="118" customWidth="1"/>
    <col min="12828" max="13057" width="9.140625" style="118"/>
    <col min="13058" max="13058" width="14.7109375" style="118" customWidth="1"/>
    <col min="13059" max="13059" width="44.7109375" style="118" customWidth="1"/>
    <col min="13060" max="13061" width="20.7109375" style="118" customWidth="1"/>
    <col min="13062" max="13062" width="50.85546875" style="118" customWidth="1"/>
    <col min="13063" max="13063" width="14.7109375" style="118" customWidth="1"/>
    <col min="13064" max="13083" width="7.7109375" style="118" customWidth="1"/>
    <col min="13084" max="13313" width="9.140625" style="118"/>
    <col min="13314" max="13314" width="14.7109375" style="118" customWidth="1"/>
    <col min="13315" max="13315" width="44.7109375" style="118" customWidth="1"/>
    <col min="13316" max="13317" width="20.7109375" style="118" customWidth="1"/>
    <col min="13318" max="13318" width="50.85546875" style="118" customWidth="1"/>
    <col min="13319" max="13319" width="14.7109375" style="118" customWidth="1"/>
    <col min="13320" max="13339" width="7.7109375" style="118" customWidth="1"/>
    <col min="13340" max="13569" width="9.140625" style="118"/>
    <col min="13570" max="13570" width="14.7109375" style="118" customWidth="1"/>
    <col min="13571" max="13571" width="44.7109375" style="118" customWidth="1"/>
    <col min="13572" max="13573" width="20.7109375" style="118" customWidth="1"/>
    <col min="13574" max="13574" width="50.85546875" style="118" customWidth="1"/>
    <col min="13575" max="13575" width="14.7109375" style="118" customWidth="1"/>
    <col min="13576" max="13595" width="7.7109375" style="118" customWidth="1"/>
    <col min="13596" max="13825" width="9.140625" style="118"/>
    <col min="13826" max="13826" width="14.7109375" style="118" customWidth="1"/>
    <col min="13827" max="13827" width="44.7109375" style="118" customWidth="1"/>
    <col min="13828" max="13829" width="20.7109375" style="118" customWidth="1"/>
    <col min="13830" max="13830" width="50.85546875" style="118" customWidth="1"/>
    <col min="13831" max="13831" width="14.7109375" style="118" customWidth="1"/>
    <col min="13832" max="13851" width="7.7109375" style="118" customWidth="1"/>
    <col min="13852" max="14081" width="9.140625" style="118"/>
    <col min="14082" max="14082" width="14.7109375" style="118" customWidth="1"/>
    <col min="14083" max="14083" width="44.7109375" style="118" customWidth="1"/>
    <col min="14084" max="14085" width="20.7109375" style="118" customWidth="1"/>
    <col min="14086" max="14086" width="50.85546875" style="118" customWidth="1"/>
    <col min="14087" max="14087" width="14.7109375" style="118" customWidth="1"/>
    <col min="14088" max="14107" width="7.7109375" style="118" customWidth="1"/>
    <col min="14108" max="14337" width="9.140625" style="118"/>
    <col min="14338" max="14338" width="14.7109375" style="118" customWidth="1"/>
    <col min="14339" max="14339" width="44.7109375" style="118" customWidth="1"/>
    <col min="14340" max="14341" width="20.7109375" style="118" customWidth="1"/>
    <col min="14342" max="14342" width="50.85546875" style="118" customWidth="1"/>
    <col min="14343" max="14343" width="14.7109375" style="118" customWidth="1"/>
    <col min="14344" max="14363" width="7.7109375" style="118" customWidth="1"/>
    <col min="14364" max="14593" width="9.140625" style="118"/>
    <col min="14594" max="14594" width="14.7109375" style="118" customWidth="1"/>
    <col min="14595" max="14595" width="44.7109375" style="118" customWidth="1"/>
    <col min="14596" max="14597" width="20.7109375" style="118" customWidth="1"/>
    <col min="14598" max="14598" width="50.85546875" style="118" customWidth="1"/>
    <col min="14599" max="14599" width="14.7109375" style="118" customWidth="1"/>
    <col min="14600" max="14619" width="7.7109375" style="118" customWidth="1"/>
    <col min="14620" max="14849" width="9.140625" style="118"/>
    <col min="14850" max="14850" width="14.7109375" style="118" customWidth="1"/>
    <col min="14851" max="14851" width="44.7109375" style="118" customWidth="1"/>
    <col min="14852" max="14853" width="20.7109375" style="118" customWidth="1"/>
    <col min="14854" max="14854" width="50.85546875" style="118" customWidth="1"/>
    <col min="14855" max="14855" width="14.7109375" style="118" customWidth="1"/>
    <col min="14856" max="14875" width="7.7109375" style="118" customWidth="1"/>
    <col min="14876" max="15105" width="9.140625" style="118"/>
    <col min="15106" max="15106" width="14.7109375" style="118" customWidth="1"/>
    <col min="15107" max="15107" width="44.7109375" style="118" customWidth="1"/>
    <col min="15108" max="15109" width="20.7109375" style="118" customWidth="1"/>
    <col min="15110" max="15110" width="50.85546875" style="118" customWidth="1"/>
    <col min="15111" max="15111" width="14.7109375" style="118" customWidth="1"/>
    <col min="15112" max="15131" width="7.7109375" style="118" customWidth="1"/>
    <col min="15132" max="15361" width="9.140625" style="118"/>
    <col min="15362" max="15362" width="14.7109375" style="118" customWidth="1"/>
    <col min="15363" max="15363" width="44.7109375" style="118" customWidth="1"/>
    <col min="15364" max="15365" width="20.7109375" style="118" customWidth="1"/>
    <col min="15366" max="15366" width="50.85546875" style="118" customWidth="1"/>
    <col min="15367" max="15367" width="14.7109375" style="118" customWidth="1"/>
    <col min="15368" max="15387" width="7.7109375" style="118" customWidth="1"/>
    <col min="15388" max="15617" width="9.140625" style="118"/>
    <col min="15618" max="15618" width="14.7109375" style="118" customWidth="1"/>
    <col min="15619" max="15619" width="44.7109375" style="118" customWidth="1"/>
    <col min="15620" max="15621" width="20.7109375" style="118" customWidth="1"/>
    <col min="15622" max="15622" width="50.85546875" style="118" customWidth="1"/>
    <col min="15623" max="15623" width="14.7109375" style="118" customWidth="1"/>
    <col min="15624" max="15643" width="7.7109375" style="118" customWidth="1"/>
    <col min="15644" max="15873" width="9.140625" style="118"/>
    <col min="15874" max="15874" width="14.7109375" style="118" customWidth="1"/>
    <col min="15875" max="15875" width="44.7109375" style="118" customWidth="1"/>
    <col min="15876" max="15877" width="20.7109375" style="118" customWidth="1"/>
    <col min="15878" max="15878" width="50.85546875" style="118" customWidth="1"/>
    <col min="15879" max="15879" width="14.7109375" style="118" customWidth="1"/>
    <col min="15880" max="15899" width="7.7109375" style="118" customWidth="1"/>
    <col min="15900" max="16129" width="9.140625" style="118"/>
    <col min="16130" max="16130" width="14.7109375" style="118" customWidth="1"/>
    <col min="16131" max="16131" width="44.7109375" style="118" customWidth="1"/>
    <col min="16132" max="16133" width="20.7109375" style="118" customWidth="1"/>
    <col min="16134" max="16134" width="50.85546875" style="118" customWidth="1"/>
    <col min="16135" max="16135" width="14.7109375" style="118" customWidth="1"/>
    <col min="16136" max="16155" width="7.7109375" style="118" customWidth="1"/>
    <col min="16156" max="16384" width="9.140625" style="118"/>
  </cols>
  <sheetData>
    <row r="2" spans="2:7">
      <c r="F2" s="207" t="s">
        <v>415</v>
      </c>
      <c r="G2" s="207" t="s">
        <v>416</v>
      </c>
    </row>
    <row r="3" spans="2:7">
      <c r="F3" s="118" t="s">
        <v>417</v>
      </c>
      <c r="G3" s="118">
        <v>8</v>
      </c>
    </row>
    <row r="4" spans="2:7">
      <c r="F4" s="118" t="s">
        <v>418</v>
      </c>
      <c r="G4" s="118">
        <v>18</v>
      </c>
    </row>
    <row r="5" spans="2:7">
      <c r="F5" s="118" t="s">
        <v>419</v>
      </c>
      <c r="G5" s="118">
        <v>18</v>
      </c>
    </row>
    <row r="6" spans="2:7">
      <c r="F6" s="118" t="s">
        <v>420</v>
      </c>
      <c r="G6" s="118">
        <v>15</v>
      </c>
    </row>
    <row r="7" spans="2:7">
      <c r="F7" s="118" t="s">
        <v>421</v>
      </c>
      <c r="G7" s="118">
        <v>8</v>
      </c>
    </row>
    <row r="8" spans="2:7">
      <c r="F8" s="118" t="s">
        <v>422</v>
      </c>
      <c r="G8" s="118">
        <v>18</v>
      </c>
    </row>
    <row r="9" spans="2:7" ht="15">
      <c r="B9" s="208"/>
      <c r="D9" s="209"/>
      <c r="E9" s="210"/>
      <c r="F9" s="118" t="s">
        <v>423</v>
      </c>
      <c r="G9" s="118">
        <v>18</v>
      </c>
    </row>
    <row r="10" spans="2:7" ht="15">
      <c r="B10" s="208"/>
      <c r="D10" s="209"/>
      <c r="E10" s="210"/>
      <c r="F10" s="118" t="s">
        <v>424</v>
      </c>
      <c r="G10" s="118">
        <v>13</v>
      </c>
    </row>
    <row r="11" spans="2:7">
      <c r="B11" s="238" t="s">
        <v>519</v>
      </c>
      <c r="C11" s="238" t="s">
        <v>520</v>
      </c>
      <c r="D11" s="238"/>
      <c r="E11" s="238" t="s">
        <v>522</v>
      </c>
      <c r="F11" s="118" t="s">
        <v>426</v>
      </c>
      <c r="G11" s="118">
        <v>20</v>
      </c>
    </row>
    <row r="12" spans="2:7">
      <c r="B12" s="211" t="s">
        <v>427</v>
      </c>
      <c r="C12" s="211" t="s">
        <v>428</v>
      </c>
      <c r="D12" s="212"/>
      <c r="E12" s="213" t="s">
        <v>524</v>
      </c>
      <c r="F12" s="118" t="s">
        <v>430</v>
      </c>
      <c r="G12" s="118">
        <v>18</v>
      </c>
    </row>
    <row r="13" spans="2:7">
      <c r="B13" s="211"/>
      <c r="C13" s="211" t="s">
        <v>431</v>
      </c>
      <c r="D13" s="212"/>
      <c r="E13" s="213" t="s">
        <v>524</v>
      </c>
      <c r="F13" s="118" t="s">
        <v>432</v>
      </c>
      <c r="G13" s="118">
        <v>3</v>
      </c>
    </row>
    <row r="14" spans="2:7">
      <c r="B14" s="211"/>
      <c r="C14" s="211" t="s">
        <v>433</v>
      </c>
      <c r="D14" s="212"/>
      <c r="E14" s="239" t="s">
        <v>525</v>
      </c>
      <c r="F14" s="118" t="s">
        <v>435</v>
      </c>
      <c r="G14" s="118">
        <v>15</v>
      </c>
    </row>
    <row r="15" spans="2:7">
      <c r="B15" s="211"/>
      <c r="C15" s="211" t="s">
        <v>436</v>
      </c>
      <c r="D15" s="212"/>
      <c r="E15" s="239" t="s">
        <v>526</v>
      </c>
      <c r="F15" s="118" t="s">
        <v>438</v>
      </c>
      <c r="G15" s="118">
        <v>15</v>
      </c>
    </row>
    <row r="16" spans="2:7">
      <c r="B16" s="211"/>
      <c r="C16" s="211" t="s">
        <v>442</v>
      </c>
      <c r="D16" s="212"/>
      <c r="E16" s="213" t="s">
        <v>527</v>
      </c>
      <c r="F16" s="118" t="s">
        <v>441</v>
      </c>
      <c r="G16" s="118">
        <v>10</v>
      </c>
    </row>
    <row r="17" spans="1:7">
      <c r="A17" s="118" t="s">
        <v>445</v>
      </c>
      <c r="B17" s="211"/>
      <c r="C17" s="211" t="s">
        <v>446</v>
      </c>
      <c r="D17" s="212"/>
      <c r="E17" s="213" t="s">
        <v>528</v>
      </c>
      <c r="F17" s="118" t="s">
        <v>444</v>
      </c>
      <c r="G17" s="118">
        <v>15</v>
      </c>
    </row>
    <row r="18" spans="1:7">
      <c r="A18" s="118" t="s">
        <v>449</v>
      </c>
      <c r="B18" s="118" t="s">
        <v>450</v>
      </c>
      <c r="F18" s="118" t="s">
        <v>448</v>
      </c>
      <c r="G18" s="118">
        <v>20</v>
      </c>
    </row>
    <row r="19" spans="1:7">
      <c r="A19" s="118" t="s">
        <v>452</v>
      </c>
      <c r="B19" s="118" t="s">
        <v>529</v>
      </c>
      <c r="F19" s="118" t="s">
        <v>451</v>
      </c>
      <c r="G19" s="118">
        <v>12</v>
      </c>
    </row>
    <row r="20" spans="1:7">
      <c r="A20" s="118" t="s">
        <v>455</v>
      </c>
      <c r="B20" s="118" t="s">
        <v>456</v>
      </c>
      <c r="F20" s="118" t="s">
        <v>454</v>
      </c>
      <c r="G20" s="118">
        <v>18</v>
      </c>
    </row>
    <row r="21" spans="1:7">
      <c r="A21" s="118" t="s">
        <v>458</v>
      </c>
      <c r="B21" s="118" t="s">
        <v>459</v>
      </c>
      <c r="F21" s="118" t="s">
        <v>457</v>
      </c>
      <c r="G21" s="118">
        <v>15</v>
      </c>
    </row>
    <row r="22" spans="1:7">
      <c r="B22" s="240"/>
      <c r="E22" s="241"/>
      <c r="F22" s="118" t="s">
        <v>460</v>
      </c>
      <c r="G22" s="118">
        <v>10</v>
      </c>
    </row>
    <row r="23" spans="1:7">
      <c r="B23" s="240"/>
      <c r="F23" s="118" t="s">
        <v>461</v>
      </c>
      <c r="G23" s="118">
        <v>20</v>
      </c>
    </row>
    <row r="24" spans="1:7">
      <c r="B24" s="240"/>
      <c r="F24" s="118" t="s">
        <v>462</v>
      </c>
      <c r="G24" s="118">
        <v>12</v>
      </c>
    </row>
    <row r="25" spans="1:7">
      <c r="E25" s="241"/>
      <c r="F25" s="118" t="s">
        <v>463</v>
      </c>
      <c r="G25" s="118">
        <v>11</v>
      </c>
    </row>
    <row r="26" spans="1:7">
      <c r="E26" s="241"/>
      <c r="F26" s="118" t="s">
        <v>464</v>
      </c>
      <c r="G26" s="118">
        <v>11</v>
      </c>
    </row>
    <row r="27" spans="1:7">
      <c r="F27" s="118" t="s">
        <v>465</v>
      </c>
      <c r="G27" s="118">
        <v>3</v>
      </c>
    </row>
    <row r="28" spans="1:7">
      <c r="F28" s="118" t="s">
        <v>466</v>
      </c>
      <c r="G28" s="118">
        <v>3</v>
      </c>
    </row>
    <row r="29" spans="1:7">
      <c r="F29" s="118" t="s">
        <v>467</v>
      </c>
      <c r="G29" s="118">
        <v>16</v>
      </c>
    </row>
    <row r="30" spans="1:7">
      <c r="F30" s="118" t="s">
        <v>468</v>
      </c>
      <c r="G30" s="118">
        <v>16</v>
      </c>
    </row>
    <row r="31" spans="1:7">
      <c r="F31" s="118" t="s">
        <v>469</v>
      </c>
      <c r="G31" s="118">
        <v>11</v>
      </c>
    </row>
    <row r="32" spans="1:7">
      <c r="F32" s="118" t="s">
        <v>470</v>
      </c>
      <c r="G32" s="118">
        <v>11</v>
      </c>
    </row>
    <row r="33" spans="6:7">
      <c r="F33" s="118" t="s">
        <v>471</v>
      </c>
      <c r="G33" s="118">
        <v>12</v>
      </c>
    </row>
    <row r="34" spans="6:7">
      <c r="F34" s="118" t="s">
        <v>472</v>
      </c>
      <c r="G34" s="118">
        <v>4</v>
      </c>
    </row>
    <row r="35" spans="6:7">
      <c r="F35" s="118" t="s">
        <v>473</v>
      </c>
      <c r="G35" s="118">
        <v>4</v>
      </c>
    </row>
    <row r="36" spans="6:7">
      <c r="F36" s="118" t="s">
        <v>474</v>
      </c>
      <c r="G36" s="118">
        <v>16</v>
      </c>
    </row>
    <row r="37" spans="6:7">
      <c r="F37" s="118" t="s">
        <v>475</v>
      </c>
      <c r="G37" s="118">
        <v>16</v>
      </c>
    </row>
    <row r="38" spans="6:7">
      <c r="F38" s="118" t="s">
        <v>476</v>
      </c>
      <c r="G38" s="118">
        <v>20</v>
      </c>
    </row>
    <row r="39" spans="6:7">
      <c r="F39" s="118" t="s">
        <v>477</v>
      </c>
      <c r="G39" s="118">
        <v>20</v>
      </c>
    </row>
    <row r="40" spans="6:7">
      <c r="F40" s="118" t="s">
        <v>478</v>
      </c>
      <c r="G40" s="118">
        <v>3</v>
      </c>
    </row>
    <row r="41" spans="6:7">
      <c r="F41" s="118" t="s">
        <v>479</v>
      </c>
      <c r="G41" s="118">
        <v>3</v>
      </c>
    </row>
    <row r="42" spans="6:7">
      <c r="F42" s="118" t="s">
        <v>480</v>
      </c>
      <c r="G42" s="118">
        <v>20</v>
      </c>
    </row>
    <row r="43" spans="6:7">
      <c r="F43" s="118" t="s">
        <v>481</v>
      </c>
      <c r="G43" s="118">
        <v>20</v>
      </c>
    </row>
    <row r="44" spans="6:7">
      <c r="F44" s="118" t="s">
        <v>482</v>
      </c>
      <c r="G44" s="118">
        <v>3</v>
      </c>
    </row>
    <row r="45" spans="6:7">
      <c r="F45" s="118" t="s">
        <v>483</v>
      </c>
      <c r="G45" s="118">
        <v>3</v>
      </c>
    </row>
    <row r="46" spans="6:7">
      <c r="F46" s="208" t="s">
        <v>484</v>
      </c>
      <c r="G46" s="118">
        <v>10</v>
      </c>
    </row>
    <row r="47" spans="6:7">
      <c r="F47" s="208" t="s">
        <v>485</v>
      </c>
      <c r="G47" s="118">
        <v>10</v>
      </c>
    </row>
    <row r="48" spans="6:7">
      <c r="F48" s="208" t="s">
        <v>486</v>
      </c>
      <c r="G48" s="118">
        <v>1</v>
      </c>
    </row>
    <row r="49" spans="6:7">
      <c r="F49" s="208" t="s">
        <v>487</v>
      </c>
      <c r="G49" s="118">
        <v>1</v>
      </c>
    </row>
  </sheetData>
  <customSheetViews>
    <customSheetView guid="{C56B3D6B-3B98-4A17-BD3C-B9F218E372DD}" scale="80" showGridLines="0" state="hidden" topLeftCell="A7">
      <selection activeCell="L28" sqref="L28:L30"/>
      <pageMargins left="0.7" right="0.7" top="0.75" bottom="0.75" header="0.3" footer="0.3"/>
      <pageSetup orientation="portrait" r:id="rId1"/>
    </customSheetView>
    <customSheetView guid="{108BB875-1A79-407F-97F6-6D743F46DF3B}" scale="80" showGridLines="0" state="hidden" topLeftCell="A7">
      <selection activeCell="L28" sqref="L28:L30"/>
      <pageMargins left="0.7" right="0.7" top="0.75" bottom="0.75" header="0.3" footer="0.3"/>
      <pageSetup orientation="portrait" r:id="rId2"/>
    </customSheetView>
  </customSheetViews>
  <pageMargins left="0.7" right="0.7" top="0.75" bottom="0.75" header="0.3" footer="0.3"/>
  <pageSetup orientation="portrait"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0000"/>
  </sheetPr>
  <dimension ref="A1:O119"/>
  <sheetViews>
    <sheetView topLeftCell="E8" zoomScale="85" zoomScaleNormal="85" workbookViewId="0">
      <selection activeCell="J13" sqref="J13"/>
    </sheetView>
  </sheetViews>
  <sheetFormatPr defaultRowHeight="15"/>
  <cols>
    <col min="1" max="1" width="20.85546875" bestFit="1" customWidth="1"/>
    <col min="2" max="2" width="25.5703125" bestFit="1" customWidth="1"/>
    <col min="3" max="3" width="43.42578125" customWidth="1"/>
    <col min="4" max="4" width="24.7109375" bestFit="1" customWidth="1"/>
    <col min="5" max="5" width="39.140625" bestFit="1" customWidth="1"/>
    <col min="6" max="6" width="20.85546875" bestFit="1" customWidth="1"/>
    <col min="7" max="7" width="31.42578125" bestFit="1" customWidth="1"/>
    <col min="8" max="8" width="32" bestFit="1" customWidth="1"/>
    <col min="9" max="9" width="34.28515625" customWidth="1"/>
    <col min="10" max="10" width="20.85546875" customWidth="1"/>
    <col min="11" max="11" width="30.42578125" customWidth="1"/>
    <col min="12" max="12" width="22.28515625" customWidth="1"/>
    <col min="13" max="13" width="24.7109375" bestFit="1" customWidth="1"/>
    <col min="261" max="261" width="8.85546875" customWidth="1"/>
    <col min="262" max="262" width="25.5703125" bestFit="1" customWidth="1"/>
    <col min="263" max="263" width="21.28515625" customWidth="1"/>
    <col min="264" max="264" width="16.140625" bestFit="1" customWidth="1"/>
    <col min="265" max="265" width="39.140625" bestFit="1" customWidth="1"/>
    <col min="266" max="266" width="20.85546875" bestFit="1" customWidth="1"/>
    <col min="267" max="267" width="20.85546875" customWidth="1"/>
    <col min="517" max="517" width="8.85546875" customWidth="1"/>
    <col min="518" max="518" width="25.5703125" bestFit="1" customWidth="1"/>
    <col min="519" max="519" width="21.28515625" customWidth="1"/>
    <col min="520" max="520" width="16.140625" bestFit="1" customWidth="1"/>
    <col min="521" max="521" width="39.140625" bestFit="1" customWidth="1"/>
    <col min="522" max="522" width="20.85546875" bestFit="1" customWidth="1"/>
    <col min="523" max="523" width="20.85546875" customWidth="1"/>
    <col min="773" max="773" width="8.85546875" customWidth="1"/>
    <col min="774" max="774" width="25.5703125" bestFit="1" customWidth="1"/>
    <col min="775" max="775" width="21.28515625" customWidth="1"/>
    <col min="776" max="776" width="16.140625" bestFit="1" customWidth="1"/>
    <col min="777" max="777" width="39.140625" bestFit="1" customWidth="1"/>
    <col min="778" max="778" width="20.85546875" bestFit="1" customWidth="1"/>
    <col min="779" max="779" width="20.85546875" customWidth="1"/>
    <col min="1029" max="1029" width="8.85546875" customWidth="1"/>
    <col min="1030" max="1030" width="25.5703125" bestFit="1" customWidth="1"/>
    <col min="1031" max="1031" width="21.28515625" customWidth="1"/>
    <col min="1032" max="1032" width="16.140625" bestFit="1" customWidth="1"/>
    <col min="1033" max="1033" width="39.140625" bestFit="1" customWidth="1"/>
    <col min="1034" max="1034" width="20.85546875" bestFit="1" customWidth="1"/>
    <col min="1035" max="1035" width="20.85546875" customWidth="1"/>
    <col min="1285" max="1285" width="8.85546875" customWidth="1"/>
    <col min="1286" max="1286" width="25.5703125" bestFit="1" customWidth="1"/>
    <col min="1287" max="1287" width="21.28515625" customWidth="1"/>
    <col min="1288" max="1288" width="16.140625" bestFit="1" customWidth="1"/>
    <col min="1289" max="1289" width="39.140625" bestFit="1" customWidth="1"/>
    <col min="1290" max="1290" width="20.85546875" bestFit="1" customWidth="1"/>
    <col min="1291" max="1291" width="20.85546875" customWidth="1"/>
    <col min="1541" max="1541" width="8.85546875" customWidth="1"/>
    <col min="1542" max="1542" width="25.5703125" bestFit="1" customWidth="1"/>
    <col min="1543" max="1543" width="21.28515625" customWidth="1"/>
    <col min="1544" max="1544" width="16.140625" bestFit="1" customWidth="1"/>
    <col min="1545" max="1545" width="39.140625" bestFit="1" customWidth="1"/>
    <col min="1546" max="1546" width="20.85546875" bestFit="1" customWidth="1"/>
    <col min="1547" max="1547" width="20.85546875" customWidth="1"/>
    <col min="1797" max="1797" width="8.85546875" customWidth="1"/>
    <col min="1798" max="1798" width="25.5703125" bestFit="1" customWidth="1"/>
    <col min="1799" max="1799" width="21.28515625" customWidth="1"/>
    <col min="1800" max="1800" width="16.140625" bestFit="1" customWidth="1"/>
    <col min="1801" max="1801" width="39.140625" bestFit="1" customWidth="1"/>
    <col min="1802" max="1802" width="20.85546875" bestFit="1" customWidth="1"/>
    <col min="1803" max="1803" width="20.85546875" customWidth="1"/>
    <col min="2053" max="2053" width="8.85546875" customWidth="1"/>
    <col min="2054" max="2054" width="25.5703125" bestFit="1" customWidth="1"/>
    <col min="2055" max="2055" width="21.28515625" customWidth="1"/>
    <col min="2056" max="2056" width="16.140625" bestFit="1" customWidth="1"/>
    <col min="2057" max="2057" width="39.140625" bestFit="1" customWidth="1"/>
    <col min="2058" max="2058" width="20.85546875" bestFit="1" customWidth="1"/>
    <col min="2059" max="2059" width="20.85546875" customWidth="1"/>
    <col min="2309" max="2309" width="8.85546875" customWidth="1"/>
    <col min="2310" max="2310" width="25.5703125" bestFit="1" customWidth="1"/>
    <col min="2311" max="2311" width="21.28515625" customWidth="1"/>
    <col min="2312" max="2312" width="16.140625" bestFit="1" customWidth="1"/>
    <col min="2313" max="2313" width="39.140625" bestFit="1" customWidth="1"/>
    <col min="2314" max="2314" width="20.85546875" bestFit="1" customWidth="1"/>
    <col min="2315" max="2315" width="20.85546875" customWidth="1"/>
    <col min="2565" max="2565" width="8.85546875" customWidth="1"/>
    <col min="2566" max="2566" width="25.5703125" bestFit="1" customWidth="1"/>
    <col min="2567" max="2567" width="21.28515625" customWidth="1"/>
    <col min="2568" max="2568" width="16.140625" bestFit="1" customWidth="1"/>
    <col min="2569" max="2569" width="39.140625" bestFit="1" customWidth="1"/>
    <col min="2570" max="2570" width="20.85546875" bestFit="1" customWidth="1"/>
    <col min="2571" max="2571" width="20.85546875" customWidth="1"/>
    <col min="2821" max="2821" width="8.85546875" customWidth="1"/>
    <col min="2822" max="2822" width="25.5703125" bestFit="1" customWidth="1"/>
    <col min="2823" max="2823" width="21.28515625" customWidth="1"/>
    <col min="2824" max="2824" width="16.140625" bestFit="1" customWidth="1"/>
    <col min="2825" max="2825" width="39.140625" bestFit="1" customWidth="1"/>
    <col min="2826" max="2826" width="20.85546875" bestFit="1" customWidth="1"/>
    <col min="2827" max="2827" width="20.85546875" customWidth="1"/>
    <col min="3077" max="3077" width="8.85546875" customWidth="1"/>
    <col min="3078" max="3078" width="25.5703125" bestFit="1" customWidth="1"/>
    <col min="3079" max="3079" width="21.28515625" customWidth="1"/>
    <col min="3080" max="3080" width="16.140625" bestFit="1" customWidth="1"/>
    <col min="3081" max="3081" width="39.140625" bestFit="1" customWidth="1"/>
    <col min="3082" max="3082" width="20.85546875" bestFit="1" customWidth="1"/>
    <col min="3083" max="3083" width="20.85546875" customWidth="1"/>
    <col min="3333" max="3333" width="8.85546875" customWidth="1"/>
    <col min="3334" max="3334" width="25.5703125" bestFit="1" customWidth="1"/>
    <col min="3335" max="3335" width="21.28515625" customWidth="1"/>
    <col min="3336" max="3336" width="16.140625" bestFit="1" customWidth="1"/>
    <col min="3337" max="3337" width="39.140625" bestFit="1" customWidth="1"/>
    <col min="3338" max="3338" width="20.85546875" bestFit="1" customWidth="1"/>
    <col min="3339" max="3339" width="20.85546875" customWidth="1"/>
    <col min="3589" max="3589" width="8.85546875" customWidth="1"/>
    <col min="3590" max="3590" width="25.5703125" bestFit="1" customWidth="1"/>
    <col min="3591" max="3591" width="21.28515625" customWidth="1"/>
    <col min="3592" max="3592" width="16.140625" bestFit="1" customWidth="1"/>
    <col min="3593" max="3593" width="39.140625" bestFit="1" customWidth="1"/>
    <col min="3594" max="3594" width="20.85546875" bestFit="1" customWidth="1"/>
    <col min="3595" max="3595" width="20.85546875" customWidth="1"/>
    <col min="3845" max="3845" width="8.85546875" customWidth="1"/>
    <col min="3846" max="3846" width="25.5703125" bestFit="1" customWidth="1"/>
    <col min="3847" max="3847" width="21.28515625" customWidth="1"/>
    <col min="3848" max="3848" width="16.140625" bestFit="1" customWidth="1"/>
    <col min="3849" max="3849" width="39.140625" bestFit="1" customWidth="1"/>
    <col min="3850" max="3850" width="20.85546875" bestFit="1" customWidth="1"/>
    <col min="3851" max="3851" width="20.85546875" customWidth="1"/>
    <col min="4101" max="4101" width="8.85546875" customWidth="1"/>
    <col min="4102" max="4102" width="25.5703125" bestFit="1" customWidth="1"/>
    <col min="4103" max="4103" width="21.28515625" customWidth="1"/>
    <col min="4104" max="4104" width="16.140625" bestFit="1" customWidth="1"/>
    <col min="4105" max="4105" width="39.140625" bestFit="1" customWidth="1"/>
    <col min="4106" max="4106" width="20.85546875" bestFit="1" customWidth="1"/>
    <col min="4107" max="4107" width="20.85546875" customWidth="1"/>
    <col min="4357" max="4357" width="8.85546875" customWidth="1"/>
    <col min="4358" max="4358" width="25.5703125" bestFit="1" customWidth="1"/>
    <col min="4359" max="4359" width="21.28515625" customWidth="1"/>
    <col min="4360" max="4360" width="16.140625" bestFit="1" customWidth="1"/>
    <col min="4361" max="4361" width="39.140625" bestFit="1" customWidth="1"/>
    <col min="4362" max="4362" width="20.85546875" bestFit="1" customWidth="1"/>
    <col min="4363" max="4363" width="20.85546875" customWidth="1"/>
    <col min="4613" max="4613" width="8.85546875" customWidth="1"/>
    <col min="4614" max="4614" width="25.5703125" bestFit="1" customWidth="1"/>
    <col min="4615" max="4615" width="21.28515625" customWidth="1"/>
    <col min="4616" max="4616" width="16.140625" bestFit="1" customWidth="1"/>
    <col min="4617" max="4617" width="39.140625" bestFit="1" customWidth="1"/>
    <col min="4618" max="4618" width="20.85546875" bestFit="1" customWidth="1"/>
    <col min="4619" max="4619" width="20.85546875" customWidth="1"/>
    <col min="4869" max="4869" width="8.85546875" customWidth="1"/>
    <col min="4870" max="4870" width="25.5703125" bestFit="1" customWidth="1"/>
    <col min="4871" max="4871" width="21.28515625" customWidth="1"/>
    <col min="4872" max="4872" width="16.140625" bestFit="1" customWidth="1"/>
    <col min="4873" max="4873" width="39.140625" bestFit="1" customWidth="1"/>
    <col min="4874" max="4874" width="20.85546875" bestFit="1" customWidth="1"/>
    <col min="4875" max="4875" width="20.85546875" customWidth="1"/>
    <col min="5125" max="5125" width="8.85546875" customWidth="1"/>
    <col min="5126" max="5126" width="25.5703125" bestFit="1" customWidth="1"/>
    <col min="5127" max="5127" width="21.28515625" customWidth="1"/>
    <col min="5128" max="5128" width="16.140625" bestFit="1" customWidth="1"/>
    <col min="5129" max="5129" width="39.140625" bestFit="1" customWidth="1"/>
    <col min="5130" max="5130" width="20.85546875" bestFit="1" customWidth="1"/>
    <col min="5131" max="5131" width="20.85546875" customWidth="1"/>
    <col min="5381" max="5381" width="8.85546875" customWidth="1"/>
    <col min="5382" max="5382" width="25.5703125" bestFit="1" customWidth="1"/>
    <col min="5383" max="5383" width="21.28515625" customWidth="1"/>
    <col min="5384" max="5384" width="16.140625" bestFit="1" customWidth="1"/>
    <col min="5385" max="5385" width="39.140625" bestFit="1" customWidth="1"/>
    <col min="5386" max="5386" width="20.85546875" bestFit="1" customWidth="1"/>
    <col min="5387" max="5387" width="20.85546875" customWidth="1"/>
    <col min="5637" max="5637" width="8.85546875" customWidth="1"/>
    <col min="5638" max="5638" width="25.5703125" bestFit="1" customWidth="1"/>
    <col min="5639" max="5639" width="21.28515625" customWidth="1"/>
    <col min="5640" max="5640" width="16.140625" bestFit="1" customWidth="1"/>
    <col min="5641" max="5641" width="39.140625" bestFit="1" customWidth="1"/>
    <col min="5642" max="5642" width="20.85546875" bestFit="1" customWidth="1"/>
    <col min="5643" max="5643" width="20.85546875" customWidth="1"/>
    <col min="5893" max="5893" width="8.85546875" customWidth="1"/>
    <col min="5894" max="5894" width="25.5703125" bestFit="1" customWidth="1"/>
    <col min="5895" max="5895" width="21.28515625" customWidth="1"/>
    <col min="5896" max="5896" width="16.140625" bestFit="1" customWidth="1"/>
    <col min="5897" max="5897" width="39.140625" bestFit="1" customWidth="1"/>
    <col min="5898" max="5898" width="20.85546875" bestFit="1" customWidth="1"/>
    <col min="5899" max="5899" width="20.85546875" customWidth="1"/>
    <col min="6149" max="6149" width="8.85546875" customWidth="1"/>
    <col min="6150" max="6150" width="25.5703125" bestFit="1" customWidth="1"/>
    <col min="6151" max="6151" width="21.28515625" customWidth="1"/>
    <col min="6152" max="6152" width="16.140625" bestFit="1" customWidth="1"/>
    <col min="6153" max="6153" width="39.140625" bestFit="1" customWidth="1"/>
    <col min="6154" max="6154" width="20.85546875" bestFit="1" customWidth="1"/>
    <col min="6155" max="6155" width="20.85546875" customWidth="1"/>
    <col min="6405" max="6405" width="8.85546875" customWidth="1"/>
    <col min="6406" max="6406" width="25.5703125" bestFit="1" customWidth="1"/>
    <col min="6407" max="6407" width="21.28515625" customWidth="1"/>
    <col min="6408" max="6408" width="16.140625" bestFit="1" customWidth="1"/>
    <col min="6409" max="6409" width="39.140625" bestFit="1" customWidth="1"/>
    <col min="6410" max="6410" width="20.85546875" bestFit="1" customWidth="1"/>
    <col min="6411" max="6411" width="20.85546875" customWidth="1"/>
    <col min="6661" max="6661" width="8.85546875" customWidth="1"/>
    <col min="6662" max="6662" width="25.5703125" bestFit="1" customWidth="1"/>
    <col min="6663" max="6663" width="21.28515625" customWidth="1"/>
    <col min="6664" max="6664" width="16.140625" bestFit="1" customWidth="1"/>
    <col min="6665" max="6665" width="39.140625" bestFit="1" customWidth="1"/>
    <col min="6666" max="6666" width="20.85546875" bestFit="1" customWidth="1"/>
    <col min="6667" max="6667" width="20.85546875" customWidth="1"/>
    <col min="6917" max="6917" width="8.85546875" customWidth="1"/>
    <col min="6918" max="6918" width="25.5703125" bestFit="1" customWidth="1"/>
    <col min="6919" max="6919" width="21.28515625" customWidth="1"/>
    <col min="6920" max="6920" width="16.140625" bestFit="1" customWidth="1"/>
    <col min="6921" max="6921" width="39.140625" bestFit="1" customWidth="1"/>
    <col min="6922" max="6922" width="20.85546875" bestFit="1" customWidth="1"/>
    <col min="6923" max="6923" width="20.85546875" customWidth="1"/>
    <col min="7173" max="7173" width="8.85546875" customWidth="1"/>
    <col min="7174" max="7174" width="25.5703125" bestFit="1" customWidth="1"/>
    <col min="7175" max="7175" width="21.28515625" customWidth="1"/>
    <col min="7176" max="7176" width="16.140625" bestFit="1" customWidth="1"/>
    <col min="7177" max="7177" width="39.140625" bestFit="1" customWidth="1"/>
    <col min="7178" max="7178" width="20.85546875" bestFit="1" customWidth="1"/>
    <col min="7179" max="7179" width="20.85546875" customWidth="1"/>
    <col min="7429" max="7429" width="8.85546875" customWidth="1"/>
    <col min="7430" max="7430" width="25.5703125" bestFit="1" customWidth="1"/>
    <col min="7431" max="7431" width="21.28515625" customWidth="1"/>
    <col min="7432" max="7432" width="16.140625" bestFit="1" customWidth="1"/>
    <col min="7433" max="7433" width="39.140625" bestFit="1" customWidth="1"/>
    <col min="7434" max="7434" width="20.85546875" bestFit="1" customWidth="1"/>
    <col min="7435" max="7435" width="20.85546875" customWidth="1"/>
    <col min="7685" max="7685" width="8.85546875" customWidth="1"/>
    <col min="7686" max="7686" width="25.5703125" bestFit="1" customWidth="1"/>
    <col min="7687" max="7687" width="21.28515625" customWidth="1"/>
    <col min="7688" max="7688" width="16.140625" bestFit="1" customWidth="1"/>
    <col min="7689" max="7689" width="39.140625" bestFit="1" customWidth="1"/>
    <col min="7690" max="7690" width="20.85546875" bestFit="1" customWidth="1"/>
    <col min="7691" max="7691" width="20.85546875" customWidth="1"/>
    <col min="7941" max="7941" width="8.85546875" customWidth="1"/>
    <col min="7942" max="7942" width="25.5703125" bestFit="1" customWidth="1"/>
    <col min="7943" max="7943" width="21.28515625" customWidth="1"/>
    <col min="7944" max="7944" width="16.140625" bestFit="1" customWidth="1"/>
    <col min="7945" max="7945" width="39.140625" bestFit="1" customWidth="1"/>
    <col min="7946" max="7946" width="20.85546875" bestFit="1" customWidth="1"/>
    <col min="7947" max="7947" width="20.85546875" customWidth="1"/>
    <col min="8197" max="8197" width="8.85546875" customWidth="1"/>
    <col min="8198" max="8198" width="25.5703125" bestFit="1" customWidth="1"/>
    <col min="8199" max="8199" width="21.28515625" customWidth="1"/>
    <col min="8200" max="8200" width="16.140625" bestFit="1" customWidth="1"/>
    <col min="8201" max="8201" width="39.140625" bestFit="1" customWidth="1"/>
    <col min="8202" max="8202" width="20.85546875" bestFit="1" customWidth="1"/>
    <col min="8203" max="8203" width="20.85546875" customWidth="1"/>
    <col min="8453" max="8453" width="8.85546875" customWidth="1"/>
    <col min="8454" max="8454" width="25.5703125" bestFit="1" customWidth="1"/>
    <col min="8455" max="8455" width="21.28515625" customWidth="1"/>
    <col min="8456" max="8456" width="16.140625" bestFit="1" customWidth="1"/>
    <col min="8457" max="8457" width="39.140625" bestFit="1" customWidth="1"/>
    <col min="8458" max="8458" width="20.85546875" bestFit="1" customWidth="1"/>
    <col min="8459" max="8459" width="20.85546875" customWidth="1"/>
    <col min="8709" max="8709" width="8.85546875" customWidth="1"/>
    <col min="8710" max="8710" width="25.5703125" bestFit="1" customWidth="1"/>
    <col min="8711" max="8711" width="21.28515625" customWidth="1"/>
    <col min="8712" max="8712" width="16.140625" bestFit="1" customWidth="1"/>
    <col min="8713" max="8713" width="39.140625" bestFit="1" customWidth="1"/>
    <col min="8714" max="8714" width="20.85546875" bestFit="1" customWidth="1"/>
    <col min="8715" max="8715" width="20.85546875" customWidth="1"/>
    <col min="8965" max="8965" width="8.85546875" customWidth="1"/>
    <col min="8966" max="8966" width="25.5703125" bestFit="1" customWidth="1"/>
    <col min="8967" max="8967" width="21.28515625" customWidth="1"/>
    <col min="8968" max="8968" width="16.140625" bestFit="1" customWidth="1"/>
    <col min="8969" max="8969" width="39.140625" bestFit="1" customWidth="1"/>
    <col min="8970" max="8970" width="20.85546875" bestFit="1" customWidth="1"/>
    <col min="8971" max="8971" width="20.85546875" customWidth="1"/>
    <col min="9221" max="9221" width="8.85546875" customWidth="1"/>
    <col min="9222" max="9222" width="25.5703125" bestFit="1" customWidth="1"/>
    <col min="9223" max="9223" width="21.28515625" customWidth="1"/>
    <col min="9224" max="9224" width="16.140625" bestFit="1" customWidth="1"/>
    <col min="9225" max="9225" width="39.140625" bestFit="1" customWidth="1"/>
    <col min="9226" max="9226" width="20.85546875" bestFit="1" customWidth="1"/>
    <col min="9227" max="9227" width="20.85546875" customWidth="1"/>
    <col min="9477" max="9477" width="8.85546875" customWidth="1"/>
    <col min="9478" max="9478" width="25.5703125" bestFit="1" customWidth="1"/>
    <col min="9479" max="9479" width="21.28515625" customWidth="1"/>
    <col min="9480" max="9480" width="16.140625" bestFit="1" customWidth="1"/>
    <col min="9481" max="9481" width="39.140625" bestFit="1" customWidth="1"/>
    <col min="9482" max="9482" width="20.85546875" bestFit="1" customWidth="1"/>
    <col min="9483" max="9483" width="20.85546875" customWidth="1"/>
    <col min="9733" max="9733" width="8.85546875" customWidth="1"/>
    <col min="9734" max="9734" width="25.5703125" bestFit="1" customWidth="1"/>
    <col min="9735" max="9735" width="21.28515625" customWidth="1"/>
    <col min="9736" max="9736" width="16.140625" bestFit="1" customWidth="1"/>
    <col min="9737" max="9737" width="39.140625" bestFit="1" customWidth="1"/>
    <col min="9738" max="9738" width="20.85546875" bestFit="1" customWidth="1"/>
    <col min="9739" max="9739" width="20.85546875" customWidth="1"/>
    <col min="9989" max="9989" width="8.85546875" customWidth="1"/>
    <col min="9990" max="9990" width="25.5703125" bestFit="1" customWidth="1"/>
    <col min="9991" max="9991" width="21.28515625" customWidth="1"/>
    <col min="9992" max="9992" width="16.140625" bestFit="1" customWidth="1"/>
    <col min="9993" max="9993" width="39.140625" bestFit="1" customWidth="1"/>
    <col min="9994" max="9994" width="20.85546875" bestFit="1" customWidth="1"/>
    <col min="9995" max="9995" width="20.85546875" customWidth="1"/>
    <col min="10245" max="10245" width="8.85546875" customWidth="1"/>
    <col min="10246" max="10246" width="25.5703125" bestFit="1" customWidth="1"/>
    <col min="10247" max="10247" width="21.28515625" customWidth="1"/>
    <col min="10248" max="10248" width="16.140625" bestFit="1" customWidth="1"/>
    <col min="10249" max="10249" width="39.140625" bestFit="1" customWidth="1"/>
    <col min="10250" max="10250" width="20.85546875" bestFit="1" customWidth="1"/>
    <col min="10251" max="10251" width="20.85546875" customWidth="1"/>
    <col min="10501" max="10501" width="8.85546875" customWidth="1"/>
    <col min="10502" max="10502" width="25.5703125" bestFit="1" customWidth="1"/>
    <col min="10503" max="10503" width="21.28515625" customWidth="1"/>
    <col min="10504" max="10504" width="16.140625" bestFit="1" customWidth="1"/>
    <col min="10505" max="10505" width="39.140625" bestFit="1" customWidth="1"/>
    <col min="10506" max="10506" width="20.85546875" bestFit="1" customWidth="1"/>
    <col min="10507" max="10507" width="20.85546875" customWidth="1"/>
    <col min="10757" max="10757" width="8.85546875" customWidth="1"/>
    <col min="10758" max="10758" width="25.5703125" bestFit="1" customWidth="1"/>
    <col min="10759" max="10759" width="21.28515625" customWidth="1"/>
    <col min="10760" max="10760" width="16.140625" bestFit="1" customWidth="1"/>
    <col min="10761" max="10761" width="39.140625" bestFit="1" customWidth="1"/>
    <col min="10762" max="10762" width="20.85546875" bestFit="1" customWidth="1"/>
    <col min="10763" max="10763" width="20.85546875" customWidth="1"/>
    <col min="11013" max="11013" width="8.85546875" customWidth="1"/>
    <col min="11014" max="11014" width="25.5703125" bestFit="1" customWidth="1"/>
    <col min="11015" max="11015" width="21.28515625" customWidth="1"/>
    <col min="11016" max="11016" width="16.140625" bestFit="1" customWidth="1"/>
    <col min="11017" max="11017" width="39.140625" bestFit="1" customWidth="1"/>
    <col min="11018" max="11018" width="20.85546875" bestFit="1" customWidth="1"/>
    <col min="11019" max="11019" width="20.85546875" customWidth="1"/>
    <col min="11269" max="11269" width="8.85546875" customWidth="1"/>
    <col min="11270" max="11270" width="25.5703125" bestFit="1" customWidth="1"/>
    <col min="11271" max="11271" width="21.28515625" customWidth="1"/>
    <col min="11272" max="11272" width="16.140625" bestFit="1" customWidth="1"/>
    <col min="11273" max="11273" width="39.140625" bestFit="1" customWidth="1"/>
    <col min="11274" max="11274" width="20.85546875" bestFit="1" customWidth="1"/>
    <col min="11275" max="11275" width="20.85546875" customWidth="1"/>
    <col min="11525" max="11525" width="8.85546875" customWidth="1"/>
    <col min="11526" max="11526" width="25.5703125" bestFit="1" customWidth="1"/>
    <col min="11527" max="11527" width="21.28515625" customWidth="1"/>
    <col min="11528" max="11528" width="16.140625" bestFit="1" customWidth="1"/>
    <col min="11529" max="11529" width="39.140625" bestFit="1" customWidth="1"/>
    <col min="11530" max="11530" width="20.85546875" bestFit="1" customWidth="1"/>
    <col min="11531" max="11531" width="20.85546875" customWidth="1"/>
    <col min="11781" max="11781" width="8.85546875" customWidth="1"/>
    <col min="11782" max="11782" width="25.5703125" bestFit="1" customWidth="1"/>
    <col min="11783" max="11783" width="21.28515625" customWidth="1"/>
    <col min="11784" max="11784" width="16.140625" bestFit="1" customWidth="1"/>
    <col min="11785" max="11785" width="39.140625" bestFit="1" customWidth="1"/>
    <col min="11786" max="11786" width="20.85546875" bestFit="1" customWidth="1"/>
    <col min="11787" max="11787" width="20.85546875" customWidth="1"/>
    <col min="12037" max="12037" width="8.85546875" customWidth="1"/>
    <col min="12038" max="12038" width="25.5703125" bestFit="1" customWidth="1"/>
    <col min="12039" max="12039" width="21.28515625" customWidth="1"/>
    <col min="12040" max="12040" width="16.140625" bestFit="1" customWidth="1"/>
    <col min="12041" max="12041" width="39.140625" bestFit="1" customWidth="1"/>
    <col min="12042" max="12042" width="20.85546875" bestFit="1" customWidth="1"/>
    <col min="12043" max="12043" width="20.85546875" customWidth="1"/>
    <col min="12293" max="12293" width="8.85546875" customWidth="1"/>
    <col min="12294" max="12294" width="25.5703125" bestFit="1" customWidth="1"/>
    <col min="12295" max="12295" width="21.28515625" customWidth="1"/>
    <col min="12296" max="12296" width="16.140625" bestFit="1" customWidth="1"/>
    <col min="12297" max="12297" width="39.140625" bestFit="1" customWidth="1"/>
    <col min="12298" max="12298" width="20.85546875" bestFit="1" customWidth="1"/>
    <col min="12299" max="12299" width="20.85546875" customWidth="1"/>
    <col min="12549" max="12549" width="8.85546875" customWidth="1"/>
    <col min="12550" max="12550" width="25.5703125" bestFit="1" customWidth="1"/>
    <col min="12551" max="12551" width="21.28515625" customWidth="1"/>
    <col min="12552" max="12552" width="16.140625" bestFit="1" customWidth="1"/>
    <col min="12553" max="12553" width="39.140625" bestFit="1" customWidth="1"/>
    <col min="12554" max="12554" width="20.85546875" bestFit="1" customWidth="1"/>
    <col min="12555" max="12555" width="20.85546875" customWidth="1"/>
    <col min="12805" max="12805" width="8.85546875" customWidth="1"/>
    <col min="12806" max="12806" width="25.5703125" bestFit="1" customWidth="1"/>
    <col min="12807" max="12807" width="21.28515625" customWidth="1"/>
    <col min="12808" max="12808" width="16.140625" bestFit="1" customWidth="1"/>
    <col min="12809" max="12809" width="39.140625" bestFit="1" customWidth="1"/>
    <col min="12810" max="12810" width="20.85546875" bestFit="1" customWidth="1"/>
    <col min="12811" max="12811" width="20.85546875" customWidth="1"/>
    <col min="13061" max="13061" width="8.85546875" customWidth="1"/>
    <col min="13062" max="13062" width="25.5703125" bestFit="1" customWidth="1"/>
    <col min="13063" max="13063" width="21.28515625" customWidth="1"/>
    <col min="13064" max="13064" width="16.140625" bestFit="1" customWidth="1"/>
    <col min="13065" max="13065" width="39.140625" bestFit="1" customWidth="1"/>
    <col min="13066" max="13066" width="20.85546875" bestFit="1" customWidth="1"/>
    <col min="13067" max="13067" width="20.85546875" customWidth="1"/>
    <col min="13317" max="13317" width="8.85546875" customWidth="1"/>
    <col min="13318" max="13318" width="25.5703125" bestFit="1" customWidth="1"/>
    <col min="13319" max="13319" width="21.28515625" customWidth="1"/>
    <col min="13320" max="13320" width="16.140625" bestFit="1" customWidth="1"/>
    <col min="13321" max="13321" width="39.140625" bestFit="1" customWidth="1"/>
    <col min="13322" max="13322" width="20.85546875" bestFit="1" customWidth="1"/>
    <col min="13323" max="13323" width="20.85546875" customWidth="1"/>
    <col min="13573" max="13573" width="8.85546875" customWidth="1"/>
    <col min="13574" max="13574" width="25.5703125" bestFit="1" customWidth="1"/>
    <col min="13575" max="13575" width="21.28515625" customWidth="1"/>
    <col min="13576" max="13576" width="16.140625" bestFit="1" customWidth="1"/>
    <col min="13577" max="13577" width="39.140625" bestFit="1" customWidth="1"/>
    <col min="13578" max="13578" width="20.85546875" bestFit="1" customWidth="1"/>
    <col min="13579" max="13579" width="20.85546875" customWidth="1"/>
    <col min="13829" max="13829" width="8.85546875" customWidth="1"/>
    <col min="13830" max="13830" width="25.5703125" bestFit="1" customWidth="1"/>
    <col min="13831" max="13831" width="21.28515625" customWidth="1"/>
    <col min="13832" max="13832" width="16.140625" bestFit="1" customWidth="1"/>
    <col min="13833" max="13833" width="39.140625" bestFit="1" customWidth="1"/>
    <col min="13834" max="13834" width="20.85546875" bestFit="1" customWidth="1"/>
    <col min="13835" max="13835" width="20.85546875" customWidth="1"/>
    <col min="14085" max="14085" width="8.85546875" customWidth="1"/>
    <col min="14086" max="14086" width="25.5703125" bestFit="1" customWidth="1"/>
    <col min="14087" max="14087" width="21.28515625" customWidth="1"/>
    <col min="14088" max="14088" width="16.140625" bestFit="1" customWidth="1"/>
    <col min="14089" max="14089" width="39.140625" bestFit="1" customWidth="1"/>
    <col min="14090" max="14090" width="20.85546875" bestFit="1" customWidth="1"/>
    <col min="14091" max="14091" width="20.85546875" customWidth="1"/>
    <col min="14341" max="14341" width="8.85546875" customWidth="1"/>
    <col min="14342" max="14342" width="25.5703125" bestFit="1" customWidth="1"/>
    <col min="14343" max="14343" width="21.28515625" customWidth="1"/>
    <col min="14344" max="14344" width="16.140625" bestFit="1" customWidth="1"/>
    <col min="14345" max="14345" width="39.140625" bestFit="1" customWidth="1"/>
    <col min="14346" max="14346" width="20.85546875" bestFit="1" customWidth="1"/>
    <col min="14347" max="14347" width="20.85546875" customWidth="1"/>
    <col min="14597" max="14597" width="8.85546875" customWidth="1"/>
    <col min="14598" max="14598" width="25.5703125" bestFit="1" customWidth="1"/>
    <col min="14599" max="14599" width="21.28515625" customWidth="1"/>
    <col min="14600" max="14600" width="16.140625" bestFit="1" customWidth="1"/>
    <col min="14601" max="14601" width="39.140625" bestFit="1" customWidth="1"/>
    <col min="14602" max="14602" width="20.85546875" bestFit="1" customWidth="1"/>
    <col min="14603" max="14603" width="20.85546875" customWidth="1"/>
    <col min="14853" max="14853" width="8.85546875" customWidth="1"/>
    <col min="14854" max="14854" width="25.5703125" bestFit="1" customWidth="1"/>
    <col min="14855" max="14855" width="21.28515625" customWidth="1"/>
    <col min="14856" max="14856" width="16.140625" bestFit="1" customWidth="1"/>
    <col min="14857" max="14857" width="39.140625" bestFit="1" customWidth="1"/>
    <col min="14858" max="14858" width="20.85546875" bestFit="1" customWidth="1"/>
    <col min="14859" max="14859" width="20.85546875" customWidth="1"/>
    <col min="15109" max="15109" width="8.85546875" customWidth="1"/>
    <col min="15110" max="15110" width="25.5703125" bestFit="1" customWidth="1"/>
    <col min="15111" max="15111" width="21.28515625" customWidth="1"/>
    <col min="15112" max="15112" width="16.140625" bestFit="1" customWidth="1"/>
    <col min="15113" max="15113" width="39.140625" bestFit="1" customWidth="1"/>
    <col min="15114" max="15114" width="20.85546875" bestFit="1" customWidth="1"/>
    <col min="15115" max="15115" width="20.85546875" customWidth="1"/>
    <col min="15365" max="15365" width="8.85546875" customWidth="1"/>
    <col min="15366" max="15366" width="25.5703125" bestFit="1" customWidth="1"/>
    <col min="15367" max="15367" width="21.28515625" customWidth="1"/>
    <col min="15368" max="15368" width="16.140625" bestFit="1" customWidth="1"/>
    <col min="15369" max="15369" width="39.140625" bestFit="1" customWidth="1"/>
    <col min="15370" max="15370" width="20.85546875" bestFit="1" customWidth="1"/>
    <col min="15371" max="15371" width="20.85546875" customWidth="1"/>
    <col min="15621" max="15621" width="8.85546875" customWidth="1"/>
    <col min="15622" max="15622" width="25.5703125" bestFit="1" customWidth="1"/>
    <col min="15623" max="15623" width="21.28515625" customWidth="1"/>
    <col min="15624" max="15624" width="16.140625" bestFit="1" customWidth="1"/>
    <col min="15625" max="15625" width="39.140625" bestFit="1" customWidth="1"/>
    <col min="15626" max="15626" width="20.85546875" bestFit="1" customWidth="1"/>
    <col min="15627" max="15627" width="20.85546875" customWidth="1"/>
    <col min="15877" max="15877" width="8.85546875" customWidth="1"/>
    <col min="15878" max="15878" width="25.5703125" bestFit="1" customWidth="1"/>
    <col min="15879" max="15879" width="21.28515625" customWidth="1"/>
    <col min="15880" max="15880" width="16.140625" bestFit="1" customWidth="1"/>
    <col min="15881" max="15881" width="39.140625" bestFit="1" customWidth="1"/>
    <col min="15882" max="15882" width="20.85546875" bestFit="1" customWidth="1"/>
    <col min="15883" max="15883" width="20.85546875" customWidth="1"/>
    <col min="16133" max="16133" width="8.85546875" customWidth="1"/>
    <col min="16134" max="16134" width="25.5703125" bestFit="1" customWidth="1"/>
    <col min="16135" max="16135" width="21.28515625" customWidth="1"/>
    <col min="16136" max="16136" width="16.140625" bestFit="1" customWidth="1"/>
    <col min="16137" max="16137" width="39.140625" bestFit="1" customWidth="1"/>
    <col min="16138" max="16138" width="20.85546875" bestFit="1" customWidth="1"/>
    <col min="16139" max="16139" width="20.85546875" customWidth="1"/>
  </cols>
  <sheetData>
    <row r="1" spans="1:15">
      <c r="A1" s="33" t="s">
        <v>40</v>
      </c>
      <c r="B1" s="33" t="s">
        <v>41</v>
      </c>
      <c r="C1" s="33" t="s">
        <v>42</v>
      </c>
      <c r="D1" s="33" t="s">
        <v>43</v>
      </c>
      <c r="E1" s="33" t="s">
        <v>44</v>
      </c>
      <c r="F1" s="33" t="s">
        <v>45</v>
      </c>
      <c r="G1" s="33" t="s">
        <v>46</v>
      </c>
      <c r="H1" s="34" t="s">
        <v>47</v>
      </c>
      <c r="I1" s="34" t="s">
        <v>48</v>
      </c>
      <c r="J1" s="34" t="s">
        <v>49</v>
      </c>
      <c r="K1" s="34" t="s">
        <v>48</v>
      </c>
      <c r="L1" s="34" t="s">
        <v>574</v>
      </c>
      <c r="M1" s="34" t="s">
        <v>615</v>
      </c>
      <c r="O1" s="34" t="s">
        <v>633</v>
      </c>
    </row>
    <row r="2" spans="1:15">
      <c r="A2" s="1" t="s">
        <v>50</v>
      </c>
      <c r="B2" s="1" t="s">
        <v>51</v>
      </c>
      <c r="C2" s="1" t="s">
        <v>52</v>
      </c>
      <c r="D2" s="100" t="s">
        <v>73</v>
      </c>
      <c r="E2" s="35" t="s">
        <v>54</v>
      </c>
      <c r="F2" s="35" t="s">
        <v>55</v>
      </c>
      <c r="G2" s="35" t="s">
        <v>56</v>
      </c>
      <c r="H2" s="101" t="s">
        <v>326</v>
      </c>
      <c r="I2" s="36" t="s">
        <v>57</v>
      </c>
      <c r="J2" s="102" t="s">
        <v>103</v>
      </c>
      <c r="K2" s="35" t="s">
        <v>58</v>
      </c>
      <c r="L2" s="35" t="s">
        <v>575</v>
      </c>
      <c r="M2" t="s">
        <v>616</v>
      </c>
      <c r="O2">
        <v>2015</v>
      </c>
    </row>
    <row r="3" spans="1:15">
      <c r="A3" s="1" t="s">
        <v>59</v>
      </c>
      <c r="B3" s="1" t="s">
        <v>60</v>
      </c>
      <c r="C3" s="1" t="s">
        <v>61</v>
      </c>
      <c r="D3" s="100" t="s">
        <v>99</v>
      </c>
      <c r="E3" s="1" t="s">
        <v>63</v>
      </c>
      <c r="F3" s="35" t="s">
        <v>64</v>
      </c>
      <c r="G3" s="35" t="s">
        <v>65</v>
      </c>
      <c r="H3" s="101" t="s">
        <v>327</v>
      </c>
      <c r="I3" s="36"/>
      <c r="J3" s="102" t="s">
        <v>73</v>
      </c>
      <c r="K3" s="35" t="s">
        <v>67</v>
      </c>
      <c r="L3" s="35" t="s">
        <v>576</v>
      </c>
      <c r="M3" t="s">
        <v>617</v>
      </c>
      <c r="O3">
        <v>2016</v>
      </c>
    </row>
    <row r="4" spans="1:15">
      <c r="A4" s="1"/>
      <c r="B4" s="1" t="s">
        <v>15</v>
      </c>
      <c r="C4" s="1"/>
      <c r="D4" s="100" t="s">
        <v>88</v>
      </c>
      <c r="E4" s="1"/>
      <c r="F4" s="35" t="s">
        <v>69</v>
      </c>
      <c r="G4" s="35" t="s">
        <v>70</v>
      </c>
      <c r="H4" s="101" t="s">
        <v>328</v>
      </c>
      <c r="I4" s="36"/>
      <c r="J4" s="102" t="s">
        <v>313</v>
      </c>
      <c r="K4" s="35" t="s">
        <v>72</v>
      </c>
      <c r="L4" t="s">
        <v>577</v>
      </c>
      <c r="M4" t="s">
        <v>618</v>
      </c>
      <c r="O4">
        <v>2017</v>
      </c>
    </row>
    <row r="5" spans="1:15">
      <c r="A5" s="1"/>
      <c r="B5" s="1"/>
      <c r="C5" s="1"/>
      <c r="D5" s="100" t="s">
        <v>79</v>
      </c>
      <c r="E5" s="33" t="s">
        <v>74</v>
      </c>
      <c r="F5" s="35" t="s">
        <v>75</v>
      </c>
      <c r="G5" s="35" t="s">
        <v>76</v>
      </c>
      <c r="H5" s="101" t="s">
        <v>77</v>
      </c>
      <c r="I5" s="36"/>
      <c r="J5" s="102" t="s">
        <v>127</v>
      </c>
      <c r="K5" s="35" t="s">
        <v>83</v>
      </c>
      <c r="O5">
        <v>2018</v>
      </c>
    </row>
    <row r="6" spans="1:15">
      <c r="A6" s="1"/>
      <c r="B6" s="1"/>
      <c r="C6" s="1"/>
      <c r="D6" s="100" t="s">
        <v>53</v>
      </c>
      <c r="E6" s="35" t="s">
        <v>80</v>
      </c>
      <c r="F6" s="35" t="s">
        <v>81</v>
      </c>
      <c r="G6" s="35" t="s">
        <v>82</v>
      </c>
      <c r="H6" s="101" t="s">
        <v>66</v>
      </c>
      <c r="I6" s="36"/>
      <c r="J6" s="102" t="s">
        <v>130</v>
      </c>
      <c r="K6" s="35" t="s">
        <v>322</v>
      </c>
    </row>
    <row r="7" spans="1:15">
      <c r="A7" s="1"/>
      <c r="B7" s="1"/>
      <c r="C7" s="1"/>
      <c r="D7" s="100" t="s">
        <v>96</v>
      </c>
      <c r="E7" s="1" t="s">
        <v>84</v>
      </c>
      <c r="F7" s="1" t="s">
        <v>85</v>
      </c>
      <c r="G7" s="35" t="s">
        <v>86</v>
      </c>
      <c r="H7" s="101" t="s">
        <v>71</v>
      </c>
      <c r="I7" s="36"/>
      <c r="J7" s="102" t="s">
        <v>132</v>
      </c>
      <c r="K7" s="35" t="s">
        <v>90</v>
      </c>
    </row>
    <row r="8" spans="1:15">
      <c r="A8" s="34" t="s">
        <v>87</v>
      </c>
      <c r="B8" s="56" t="s">
        <v>197</v>
      </c>
      <c r="C8" s="56" t="s">
        <v>201</v>
      </c>
      <c r="D8" s="100" t="s">
        <v>97</v>
      </c>
      <c r="E8" s="1"/>
      <c r="F8" s="35" t="s">
        <v>89</v>
      </c>
      <c r="G8" s="35"/>
      <c r="H8" s="36"/>
      <c r="I8" s="36"/>
      <c r="J8" s="102" t="s">
        <v>314</v>
      </c>
      <c r="K8" s="35" t="s">
        <v>94</v>
      </c>
    </row>
    <row r="9" spans="1:15">
      <c r="A9" t="s">
        <v>91</v>
      </c>
      <c r="B9" s="1" t="s">
        <v>198</v>
      </c>
      <c r="C9" s="1" t="s">
        <v>610</v>
      </c>
      <c r="D9" s="100" t="s">
        <v>92</v>
      </c>
      <c r="E9" s="51" t="s">
        <v>606</v>
      </c>
      <c r="F9" s="35" t="s">
        <v>93</v>
      </c>
      <c r="G9" s="35"/>
      <c r="H9" s="36"/>
      <c r="I9" s="36"/>
      <c r="J9" s="102" t="s">
        <v>100</v>
      </c>
      <c r="K9" s="35"/>
    </row>
    <row r="10" spans="1:15">
      <c r="A10" t="s">
        <v>95</v>
      </c>
      <c r="B10" s="1" t="s">
        <v>199</v>
      </c>
      <c r="C10" s="1" t="s">
        <v>611</v>
      </c>
      <c r="D10" s="100" t="s">
        <v>68</v>
      </c>
      <c r="E10" s="1" t="s">
        <v>605</v>
      </c>
      <c r="F10" s="1"/>
      <c r="G10" s="1"/>
      <c r="H10" s="36"/>
      <c r="I10" s="36"/>
      <c r="J10" s="36"/>
    </row>
    <row r="11" spans="1:15">
      <c r="A11" s="1"/>
      <c r="B11" s="1"/>
      <c r="C11" s="1" t="s">
        <v>269</v>
      </c>
      <c r="D11" s="100" t="s">
        <v>98</v>
      </c>
      <c r="E11" s="35" t="s">
        <v>601</v>
      </c>
      <c r="F11" s="1"/>
      <c r="G11" s="1"/>
      <c r="H11" s="36"/>
      <c r="I11" s="36"/>
      <c r="J11" s="36"/>
    </row>
    <row r="12" spans="1:15">
      <c r="A12" s="51" t="s">
        <v>180</v>
      </c>
      <c r="B12" s="1"/>
      <c r="C12" t="s">
        <v>600</v>
      </c>
      <c r="D12" s="100" t="s">
        <v>118</v>
      </c>
      <c r="E12" s="35" t="s">
        <v>602</v>
      </c>
      <c r="F12" s="1"/>
      <c r="G12" s="1"/>
      <c r="H12" s="37"/>
      <c r="I12" t="s">
        <v>660</v>
      </c>
      <c r="J12" s="312" t="s">
        <v>658</v>
      </c>
      <c r="K12" s="312" t="s">
        <v>659</v>
      </c>
      <c r="L12" s="412" t="s">
        <v>401</v>
      </c>
    </row>
    <row r="13" spans="1:15" ht="15.75" thickBot="1">
      <c r="A13" s="35" t="s">
        <v>80</v>
      </c>
      <c r="B13" s="1"/>
      <c r="C13" t="s">
        <v>272</v>
      </c>
      <c r="D13" s="100" t="s">
        <v>62</v>
      </c>
      <c r="E13" s="35" t="s">
        <v>603</v>
      </c>
      <c r="F13" s="1"/>
      <c r="G13" s="1"/>
      <c r="H13" s="37"/>
      <c r="I13" s="313" t="s">
        <v>766</v>
      </c>
      <c r="J13" s="919" t="s">
        <v>1003</v>
      </c>
      <c r="K13" s="313" t="s">
        <v>1005</v>
      </c>
      <c r="L13" s="411">
        <f>'Eligible Measures &amp; Incentives'!E18</f>
        <v>0.1</v>
      </c>
      <c r="M13" s="313"/>
    </row>
    <row r="14" spans="1:15" ht="15.75" thickBot="1">
      <c r="A14" s="1"/>
      <c r="B14" s="1"/>
      <c r="C14" t="s">
        <v>721</v>
      </c>
      <c r="D14" s="100" t="s">
        <v>316</v>
      </c>
      <c r="E14" s="35" t="s">
        <v>604</v>
      </c>
      <c r="F14" s="1"/>
      <c r="G14" s="1"/>
      <c r="H14" s="38"/>
      <c r="I14" s="313" t="s">
        <v>767</v>
      </c>
      <c r="J14" s="920">
        <f>J13+10</f>
        <v>650110</v>
      </c>
      <c r="K14" s="313" t="s">
        <v>1006</v>
      </c>
      <c r="L14" s="411">
        <f>'Eligible Measures &amp; Incentives'!E19</f>
        <v>0.3</v>
      </c>
      <c r="M14" s="259" t="s">
        <v>565</v>
      </c>
    </row>
    <row r="15" spans="1:15" ht="15.75" thickBot="1">
      <c r="A15" s="1"/>
      <c r="B15" s="1"/>
      <c r="D15" s="100" t="s">
        <v>323</v>
      </c>
      <c r="E15" s="35" t="s">
        <v>607</v>
      </c>
      <c r="F15" s="1"/>
      <c r="G15" s="1"/>
      <c r="H15" s="38"/>
      <c r="I15" s="313" t="s">
        <v>774</v>
      </c>
      <c r="J15" s="920">
        <f>J14+10</f>
        <v>650120</v>
      </c>
      <c r="K15" s="313" t="s">
        <v>1007</v>
      </c>
      <c r="L15" s="411" t="str">
        <f>'Eligible Measures &amp; Incentives'!E20</f>
        <v>up to 60%</v>
      </c>
      <c r="M15" s="259" t="s">
        <v>566</v>
      </c>
    </row>
    <row r="16" spans="1:15">
      <c r="A16" s="1"/>
      <c r="B16" s="1"/>
      <c r="D16" s="100" t="s">
        <v>324</v>
      </c>
      <c r="E16" s="35" t="s">
        <v>100</v>
      </c>
      <c r="F16" s="1"/>
      <c r="G16" s="1"/>
      <c r="H16" s="38"/>
      <c r="I16" s="405" t="s">
        <v>640</v>
      </c>
      <c r="J16" s="406" t="s">
        <v>638</v>
      </c>
      <c r="K16" s="405" t="s">
        <v>639</v>
      </c>
      <c r="M16" s="313"/>
    </row>
    <row r="17" spans="1:13">
      <c r="A17" s="1"/>
      <c r="B17" s="1"/>
      <c r="D17" s="100" t="s">
        <v>325</v>
      </c>
      <c r="E17" s="1"/>
      <c r="F17" s="1"/>
      <c r="H17" s="38"/>
      <c r="I17" s="405" t="s">
        <v>643</v>
      </c>
      <c r="J17" s="406" t="s">
        <v>641</v>
      </c>
      <c r="K17" s="405" t="s">
        <v>642</v>
      </c>
      <c r="M17" s="313"/>
    </row>
    <row r="18" spans="1:13" ht="15.75" thickBot="1">
      <c r="A18" s="1"/>
      <c r="B18" s="1"/>
      <c r="C18" t="s">
        <v>976</v>
      </c>
      <c r="D18" s="100" t="s">
        <v>100</v>
      </c>
      <c r="E18" s="1"/>
      <c r="F18" s="43" t="s">
        <v>277</v>
      </c>
      <c r="H18" s="38"/>
      <c r="I18" s="405" t="s">
        <v>768</v>
      </c>
      <c r="J18" s="406" t="s">
        <v>644</v>
      </c>
      <c r="K18" s="405" t="s">
        <v>645</v>
      </c>
      <c r="M18" s="313"/>
    </row>
    <row r="19" spans="1:13">
      <c r="C19" s="860" t="s">
        <v>202</v>
      </c>
      <c r="D19" s="861" t="s">
        <v>977</v>
      </c>
      <c r="F19" s="43" t="s">
        <v>609</v>
      </c>
      <c r="G19" s="43" t="s">
        <v>278</v>
      </c>
      <c r="H19" s="43" t="s">
        <v>279</v>
      </c>
      <c r="I19" s="405" t="s">
        <v>670</v>
      </c>
      <c r="J19" s="406" t="s">
        <v>646</v>
      </c>
      <c r="K19" s="405" t="s">
        <v>647</v>
      </c>
      <c r="M19" s="313"/>
    </row>
    <row r="20" spans="1:13">
      <c r="A20" t="s">
        <v>182</v>
      </c>
      <c r="B20" t="e">
        <f>IF(NewConstruction="New Construction", 12,12)</f>
        <v>#NAME?</v>
      </c>
      <c r="C20" s="862" t="s">
        <v>203</v>
      </c>
      <c r="D20" s="863">
        <v>1.1100000000000001</v>
      </c>
      <c r="F20">
        <v>1</v>
      </c>
      <c r="G20">
        <v>5</v>
      </c>
      <c r="H20" t="s">
        <v>280</v>
      </c>
      <c r="I20" s="405" t="s">
        <v>671</v>
      </c>
      <c r="J20" s="406" t="s">
        <v>648</v>
      </c>
      <c r="K20" s="405" t="s">
        <v>649</v>
      </c>
      <c r="M20" s="313"/>
    </row>
    <row r="21" spans="1:13">
      <c r="A21" t="s">
        <v>183</v>
      </c>
      <c r="B21" t="e">
        <f>IF(NewConstruction="New Construction","twelve (12)","twelve (12)")</f>
        <v>#NAME?</v>
      </c>
      <c r="C21" s="862" t="s">
        <v>204</v>
      </c>
      <c r="D21" s="863">
        <v>1.0900000000000001</v>
      </c>
      <c r="F21">
        <v>2</v>
      </c>
      <c r="G21">
        <v>6</v>
      </c>
      <c r="H21" t="s">
        <v>281</v>
      </c>
      <c r="I21" s="405" t="s">
        <v>672</v>
      </c>
      <c r="J21" s="406" t="s">
        <v>650</v>
      </c>
      <c r="K21" s="405" t="s">
        <v>651</v>
      </c>
      <c r="M21" s="313"/>
    </row>
    <row r="22" spans="1:13">
      <c r="C22" s="862" t="s">
        <v>205</v>
      </c>
      <c r="D22" s="863">
        <v>1.03</v>
      </c>
      <c r="F22">
        <v>3</v>
      </c>
      <c r="G22">
        <v>7</v>
      </c>
      <c r="I22" s="405" t="s">
        <v>673</v>
      </c>
      <c r="J22" s="406" t="s">
        <v>652</v>
      </c>
      <c r="K22" s="405" t="s">
        <v>653</v>
      </c>
    </row>
    <row r="23" spans="1:13">
      <c r="C23" s="862" t="s">
        <v>974</v>
      </c>
      <c r="D23" s="863"/>
      <c r="F23">
        <v>4</v>
      </c>
      <c r="I23" s="405" t="s">
        <v>674</v>
      </c>
      <c r="J23" s="406" t="s">
        <v>654</v>
      </c>
      <c r="K23" s="405" t="s">
        <v>655</v>
      </c>
    </row>
    <row r="24" spans="1:13" ht="15.75" thickBot="1">
      <c r="C24" s="864" t="s">
        <v>100</v>
      </c>
      <c r="D24" s="865"/>
      <c r="I24" s="405" t="s">
        <v>675</v>
      </c>
      <c r="J24" s="406" t="s">
        <v>656</v>
      </c>
      <c r="K24" s="405" t="s">
        <v>657</v>
      </c>
    </row>
    <row r="25" spans="1:13">
      <c r="A25" s="34" t="s">
        <v>49</v>
      </c>
      <c r="B25" s="34" t="s">
        <v>101</v>
      </c>
      <c r="C25" s="856" t="s">
        <v>102</v>
      </c>
      <c r="I25" s="407"/>
      <c r="J25" s="407"/>
      <c r="K25" s="407"/>
    </row>
    <row r="26" spans="1:13">
      <c r="A26" s="39" t="s">
        <v>103</v>
      </c>
      <c r="B26" s="40" t="s">
        <v>104</v>
      </c>
      <c r="C26" t="s">
        <v>58</v>
      </c>
      <c r="F26" s="43" t="s">
        <v>677</v>
      </c>
      <c r="I26" s="408" t="s">
        <v>661</v>
      </c>
      <c r="J26" s="409">
        <v>1250000</v>
      </c>
      <c r="K26" s="407"/>
    </row>
    <row r="27" spans="1:13">
      <c r="A27" s="39"/>
      <c r="B27" s="40" t="s">
        <v>105</v>
      </c>
      <c r="F27" t="s">
        <v>678</v>
      </c>
      <c r="I27" s="408" t="s">
        <v>662</v>
      </c>
      <c r="J27" s="409">
        <v>1250000</v>
      </c>
      <c r="K27" s="407"/>
    </row>
    <row r="28" spans="1:13">
      <c r="A28" s="39"/>
      <c r="B28" s="40" t="s">
        <v>106</v>
      </c>
      <c r="F28" t="s">
        <v>679</v>
      </c>
      <c r="H28" s="41"/>
      <c r="I28" s="407"/>
      <c r="J28" s="407"/>
      <c r="K28" s="407"/>
    </row>
    <row r="29" spans="1:13">
      <c r="A29" s="39"/>
      <c r="B29" s="40" t="s">
        <v>107</v>
      </c>
      <c r="F29" t="s">
        <v>680</v>
      </c>
      <c r="H29" s="42"/>
      <c r="I29" s="408" t="s">
        <v>665</v>
      </c>
      <c r="J29" s="410">
        <v>75</v>
      </c>
      <c r="K29" s="407" t="s">
        <v>667</v>
      </c>
    </row>
    <row r="30" spans="1:13">
      <c r="A30" s="39"/>
      <c r="B30" s="40" t="s">
        <v>108</v>
      </c>
      <c r="C30" t="s">
        <v>599</v>
      </c>
      <c r="H30" s="42"/>
      <c r="I30" s="408" t="s">
        <v>663</v>
      </c>
      <c r="J30" s="410">
        <v>275</v>
      </c>
      <c r="K30" s="407" t="s">
        <v>667</v>
      </c>
    </row>
    <row r="31" spans="1:13">
      <c r="A31" s="39"/>
      <c r="B31" s="40" t="s">
        <v>109</v>
      </c>
      <c r="C31" t="s">
        <v>270</v>
      </c>
      <c r="H31" s="42"/>
      <c r="I31" s="408" t="s">
        <v>664</v>
      </c>
      <c r="J31" s="410">
        <v>175</v>
      </c>
      <c r="K31" s="407" t="s">
        <v>667</v>
      </c>
    </row>
    <row r="32" spans="1:13">
      <c r="A32" s="39" t="s">
        <v>73</v>
      </c>
      <c r="B32" s="40" t="s">
        <v>110</v>
      </c>
      <c r="C32" t="s">
        <v>271</v>
      </c>
      <c r="H32" s="42"/>
      <c r="I32" s="408" t="s">
        <v>666</v>
      </c>
      <c r="J32" s="410">
        <v>7.0000000000000007E-2</v>
      </c>
      <c r="K32" s="407" t="s">
        <v>597</v>
      </c>
    </row>
    <row r="33" spans="1:10">
      <c r="A33" s="39"/>
      <c r="B33" s="40" t="s">
        <v>111</v>
      </c>
      <c r="E33" s="43" t="s">
        <v>244</v>
      </c>
    </row>
    <row r="34" spans="1:10">
      <c r="A34" s="39"/>
      <c r="B34" s="40" t="s">
        <v>112</v>
      </c>
      <c r="E34" t="s">
        <v>203</v>
      </c>
    </row>
    <row r="35" spans="1:10">
      <c r="A35" s="39"/>
      <c r="B35" s="40" t="s">
        <v>99</v>
      </c>
      <c r="E35" t="s">
        <v>204</v>
      </c>
      <c r="F35" s="859"/>
      <c r="I35" t="s">
        <v>769</v>
      </c>
      <c r="J35">
        <v>1000</v>
      </c>
    </row>
    <row r="36" spans="1:10">
      <c r="A36" s="39"/>
      <c r="B36" s="40" t="s">
        <v>113</v>
      </c>
      <c r="E36" t="s">
        <v>205</v>
      </c>
      <c r="F36" s="859"/>
    </row>
    <row r="37" spans="1:10">
      <c r="A37" s="39"/>
      <c r="B37" s="40" t="s">
        <v>114</v>
      </c>
      <c r="E37" t="s">
        <v>245</v>
      </c>
      <c r="F37" s="859"/>
      <c r="I37" t="s">
        <v>770</v>
      </c>
      <c r="J37" s="316">
        <v>1200</v>
      </c>
    </row>
    <row r="38" spans="1:10">
      <c r="A38" s="39" t="s">
        <v>313</v>
      </c>
      <c r="B38" s="262" t="s">
        <v>571</v>
      </c>
      <c r="C38" t="s">
        <v>72</v>
      </c>
      <c r="E38" s="858"/>
      <c r="F38" s="859"/>
      <c r="I38" t="s">
        <v>771</v>
      </c>
      <c r="J38" s="316">
        <v>900</v>
      </c>
    </row>
    <row r="39" spans="1:10">
      <c r="A39" s="39"/>
      <c r="B39" s="263" t="s">
        <v>572</v>
      </c>
      <c r="I39" t="s">
        <v>772</v>
      </c>
      <c r="J39" s="316">
        <v>2500000</v>
      </c>
    </row>
    <row r="40" spans="1:10" ht="15.75" thickBot="1">
      <c r="A40" s="39"/>
      <c r="B40" s="263" t="s">
        <v>573</v>
      </c>
      <c r="E40" s="43" t="s">
        <v>229</v>
      </c>
      <c r="F40" t="s">
        <v>980</v>
      </c>
      <c r="G40" t="s">
        <v>981</v>
      </c>
      <c r="I40" t="s">
        <v>773</v>
      </c>
      <c r="J40" s="411">
        <v>0.5</v>
      </c>
    </row>
    <row r="41" spans="1:10">
      <c r="A41" s="39"/>
      <c r="B41" s="98" t="s">
        <v>53</v>
      </c>
      <c r="E41" t="s">
        <v>230</v>
      </c>
      <c r="F41" s="114">
        <v>43101</v>
      </c>
      <c r="G41" s="884" t="str">
        <f>IF('6. Project Operation'!I13="","",VLOOKUP('6. Project Operation'!I13,Lookup_Month,2,FALSE))</f>
        <v/>
      </c>
    </row>
    <row r="42" spans="1:10">
      <c r="A42" s="39"/>
      <c r="B42" s="98" t="s">
        <v>115</v>
      </c>
      <c r="E42" t="s">
        <v>231</v>
      </c>
      <c r="F42" s="114">
        <v>43132</v>
      </c>
      <c r="G42" s="885" t="str">
        <f>IFERROR(EDATE(G41,1),"")</f>
        <v/>
      </c>
    </row>
    <row r="43" spans="1:10">
      <c r="A43" s="39"/>
      <c r="B43" s="98" t="s">
        <v>118</v>
      </c>
      <c r="E43" t="s">
        <v>232</v>
      </c>
      <c r="F43" s="114">
        <v>43160</v>
      </c>
      <c r="G43" s="885" t="str">
        <f t="shared" ref="G43:G52" si="0">IFERROR(EDATE(G42,1),"")</f>
        <v/>
      </c>
    </row>
    <row r="44" spans="1:10">
      <c r="A44" s="39"/>
      <c r="B44" s="98" t="s">
        <v>315</v>
      </c>
      <c r="E44" t="s">
        <v>233</v>
      </c>
      <c r="F44" s="114">
        <v>43191</v>
      </c>
      <c r="G44" s="885" t="str">
        <f t="shared" si="0"/>
        <v/>
      </c>
    </row>
    <row r="45" spans="1:10">
      <c r="A45" s="39"/>
      <c r="B45" s="98" t="s">
        <v>316</v>
      </c>
      <c r="D45" s="43" t="s">
        <v>559</v>
      </c>
      <c r="E45" t="s">
        <v>234</v>
      </c>
      <c r="F45" s="114">
        <v>43221</v>
      </c>
      <c r="G45" s="885" t="str">
        <f t="shared" si="0"/>
        <v/>
      </c>
    </row>
    <row r="46" spans="1:10">
      <c r="A46" s="39"/>
      <c r="B46" s="98" t="s">
        <v>99</v>
      </c>
      <c r="D46" s="435" t="s">
        <v>799</v>
      </c>
      <c r="E46" t="s">
        <v>235</v>
      </c>
      <c r="F46" s="114">
        <v>43252</v>
      </c>
      <c r="G46" s="885" t="str">
        <f t="shared" si="0"/>
        <v/>
      </c>
    </row>
    <row r="47" spans="1:10">
      <c r="A47" s="39"/>
      <c r="B47" s="98" t="s">
        <v>117</v>
      </c>
      <c r="D47" s="435" t="s">
        <v>800</v>
      </c>
      <c r="E47" t="s">
        <v>236</v>
      </c>
      <c r="F47" s="114">
        <v>43282</v>
      </c>
      <c r="G47" s="885" t="str">
        <f t="shared" si="0"/>
        <v/>
      </c>
    </row>
    <row r="48" spans="1:10">
      <c r="A48" s="97" t="s">
        <v>119</v>
      </c>
      <c r="B48" s="99" t="s">
        <v>120</v>
      </c>
      <c r="C48" t="s">
        <v>78</v>
      </c>
      <c r="D48" s="435" t="s">
        <v>801</v>
      </c>
      <c r="E48" t="s">
        <v>237</v>
      </c>
      <c r="F48" s="114">
        <v>43313</v>
      </c>
      <c r="G48" s="885" t="str">
        <f t="shared" si="0"/>
        <v/>
      </c>
    </row>
    <row r="49" spans="1:7">
      <c r="A49" s="97"/>
      <c r="B49" s="99" t="s">
        <v>121</v>
      </c>
      <c r="D49" s="435" t="s">
        <v>802</v>
      </c>
      <c r="E49" t="s">
        <v>238</v>
      </c>
      <c r="F49" s="114">
        <v>43344</v>
      </c>
      <c r="G49" s="885" t="str">
        <f t="shared" si="0"/>
        <v/>
      </c>
    </row>
    <row r="50" spans="1:7">
      <c r="A50" s="97"/>
      <c r="B50" s="99" t="s">
        <v>122</v>
      </c>
      <c r="D50" s="435" t="s">
        <v>803</v>
      </c>
      <c r="E50" t="s">
        <v>239</v>
      </c>
      <c r="F50" s="114">
        <v>43374</v>
      </c>
      <c r="G50" s="885" t="str">
        <f t="shared" si="0"/>
        <v/>
      </c>
    </row>
    <row r="51" spans="1:7">
      <c r="A51" s="97"/>
      <c r="B51" s="99" t="s">
        <v>123</v>
      </c>
      <c r="D51" s="435" t="s">
        <v>804</v>
      </c>
      <c r="E51" t="s">
        <v>240</v>
      </c>
      <c r="F51" s="114">
        <v>43405</v>
      </c>
      <c r="G51" s="885" t="str">
        <f t="shared" si="0"/>
        <v/>
      </c>
    </row>
    <row r="52" spans="1:7" ht="15.75" thickBot="1">
      <c r="A52" s="97"/>
      <c r="B52" s="99" t="s">
        <v>124</v>
      </c>
      <c r="D52" s="435" t="s">
        <v>805</v>
      </c>
      <c r="E52" t="s">
        <v>241</v>
      </c>
      <c r="F52" s="114">
        <v>43435</v>
      </c>
      <c r="G52" s="886" t="str">
        <f t="shared" si="0"/>
        <v/>
      </c>
    </row>
    <row r="53" spans="1:7">
      <c r="A53" s="97"/>
      <c r="B53" s="99" t="s">
        <v>125</v>
      </c>
      <c r="D53" s="435" t="s">
        <v>806</v>
      </c>
    </row>
    <row r="54" spans="1:7">
      <c r="A54" s="97"/>
      <c r="B54" s="99" t="s">
        <v>126</v>
      </c>
      <c r="D54" s="435" t="s">
        <v>807</v>
      </c>
    </row>
    <row r="55" spans="1:7">
      <c r="A55" s="97"/>
      <c r="B55" s="99" t="s">
        <v>118</v>
      </c>
      <c r="D55" s="435" t="s">
        <v>808</v>
      </c>
    </row>
    <row r="56" spans="1:7">
      <c r="A56" s="39" t="s">
        <v>127</v>
      </c>
      <c r="B56" s="98" t="s">
        <v>128</v>
      </c>
      <c r="C56" t="s">
        <v>83</v>
      </c>
      <c r="D56" s="435" t="s">
        <v>809</v>
      </c>
    </row>
    <row r="57" spans="1:7">
      <c r="A57" s="39"/>
      <c r="B57" s="98" t="s">
        <v>129</v>
      </c>
      <c r="D57" s="435" t="s">
        <v>810</v>
      </c>
    </row>
    <row r="58" spans="1:7">
      <c r="A58" s="39"/>
      <c r="B58" s="98" t="s">
        <v>317</v>
      </c>
      <c r="D58" s="435" t="s">
        <v>814</v>
      </c>
    </row>
    <row r="59" spans="1:7">
      <c r="A59" s="39" t="s">
        <v>130</v>
      </c>
      <c r="B59" s="98" t="s">
        <v>131</v>
      </c>
      <c r="C59" s="35" t="s">
        <v>322</v>
      </c>
      <c r="D59" s="435" t="s">
        <v>815</v>
      </c>
    </row>
    <row r="60" spans="1:7">
      <c r="A60" s="39"/>
      <c r="B60" s="98" t="s">
        <v>318</v>
      </c>
      <c r="D60" s="435" t="s">
        <v>816</v>
      </c>
    </row>
    <row r="61" spans="1:7">
      <c r="A61" s="39"/>
      <c r="B61" s="98" t="s">
        <v>319</v>
      </c>
      <c r="D61" s="435" t="s">
        <v>817</v>
      </c>
    </row>
    <row r="62" spans="1:7">
      <c r="A62" s="39"/>
      <c r="B62" s="98" t="s">
        <v>116</v>
      </c>
      <c r="D62" s="435" t="s">
        <v>818</v>
      </c>
    </row>
    <row r="63" spans="1:7">
      <c r="A63" s="39" t="s">
        <v>132</v>
      </c>
      <c r="B63" s="98" t="s">
        <v>320</v>
      </c>
      <c r="C63" t="s">
        <v>90</v>
      </c>
      <c r="D63" s="435" t="s">
        <v>819</v>
      </c>
    </row>
    <row r="64" spans="1:7">
      <c r="A64" s="39"/>
      <c r="B64" s="98" t="s">
        <v>321</v>
      </c>
      <c r="D64" s="435" t="s">
        <v>820</v>
      </c>
    </row>
    <row r="65" spans="1:4">
      <c r="A65" s="39" t="s">
        <v>133</v>
      </c>
      <c r="B65" s="98" t="s">
        <v>314</v>
      </c>
      <c r="C65" t="s">
        <v>94</v>
      </c>
      <c r="D65" s="435" t="s">
        <v>821</v>
      </c>
    </row>
    <row r="66" spans="1:4">
      <c r="A66" s="39" t="s">
        <v>100</v>
      </c>
      <c r="B66" s="40"/>
    </row>
    <row r="73" spans="1:4">
      <c r="A73" s="43" t="s">
        <v>57</v>
      </c>
    </row>
    <row r="74" spans="1:4">
      <c r="A74" s="44" t="s">
        <v>134</v>
      </c>
    </row>
    <row r="75" spans="1:4">
      <c r="A75" s="45" t="s">
        <v>135</v>
      </c>
    </row>
    <row r="76" spans="1:4">
      <c r="A76" s="46" t="s">
        <v>136</v>
      </c>
    </row>
    <row r="77" spans="1:4">
      <c r="A77" s="45" t="s">
        <v>137</v>
      </c>
    </row>
    <row r="78" spans="1:4">
      <c r="A78" s="45" t="s">
        <v>138</v>
      </c>
    </row>
    <row r="79" spans="1:4">
      <c r="A79" s="46" t="s">
        <v>139</v>
      </c>
    </row>
    <row r="80" spans="1:4">
      <c r="A80" s="45" t="s">
        <v>140</v>
      </c>
    </row>
    <row r="81" spans="1:1">
      <c r="A81" s="44" t="s">
        <v>141</v>
      </c>
    </row>
    <row r="82" spans="1:1">
      <c r="A82" s="46" t="s">
        <v>142</v>
      </c>
    </row>
    <row r="83" spans="1:1">
      <c r="A83" s="44" t="s">
        <v>143</v>
      </c>
    </row>
    <row r="84" spans="1:1">
      <c r="A84" s="44" t="s">
        <v>144</v>
      </c>
    </row>
    <row r="85" spans="1:1">
      <c r="A85" s="46" t="s">
        <v>145</v>
      </c>
    </row>
    <row r="86" spans="1:1">
      <c r="A86" s="44" t="s">
        <v>146</v>
      </c>
    </row>
    <row r="87" spans="1:1">
      <c r="A87" s="44" t="s">
        <v>147</v>
      </c>
    </row>
    <row r="88" spans="1:1">
      <c r="A88" s="44" t="s">
        <v>148</v>
      </c>
    </row>
    <row r="89" spans="1:1">
      <c r="A89" s="46" t="s">
        <v>149</v>
      </c>
    </row>
    <row r="90" spans="1:1">
      <c r="A90" s="45" t="s">
        <v>150</v>
      </c>
    </row>
    <row r="91" spans="1:1">
      <c r="A91" s="45" t="s">
        <v>151</v>
      </c>
    </row>
    <row r="92" spans="1:1">
      <c r="A92" s="46" t="s">
        <v>152</v>
      </c>
    </row>
    <row r="93" spans="1:1">
      <c r="A93" s="45" t="s">
        <v>153</v>
      </c>
    </row>
    <row r="94" spans="1:1">
      <c r="A94" s="45" t="s">
        <v>154</v>
      </c>
    </row>
    <row r="95" spans="1:1">
      <c r="A95" s="46" t="s">
        <v>155</v>
      </c>
    </row>
    <row r="96" spans="1:1">
      <c r="A96" s="46" t="s">
        <v>156</v>
      </c>
    </row>
    <row r="97" spans="1:1">
      <c r="A97" s="47" t="s">
        <v>157</v>
      </c>
    </row>
    <row r="98" spans="1:1">
      <c r="A98" s="44" t="s">
        <v>158</v>
      </c>
    </row>
    <row r="99" spans="1:1">
      <c r="A99" s="44" t="s">
        <v>159</v>
      </c>
    </row>
    <row r="100" spans="1:1">
      <c r="A100" s="46" t="s">
        <v>160</v>
      </c>
    </row>
    <row r="101" spans="1:1">
      <c r="A101" s="45" t="s">
        <v>161</v>
      </c>
    </row>
    <row r="102" spans="1:1">
      <c r="A102" s="45" t="s">
        <v>162</v>
      </c>
    </row>
    <row r="103" spans="1:1">
      <c r="A103" s="46" t="s">
        <v>163</v>
      </c>
    </row>
    <row r="104" spans="1:1">
      <c r="A104" s="45" t="s">
        <v>164</v>
      </c>
    </row>
    <row r="105" spans="1:1">
      <c r="A105" s="45" t="s">
        <v>165</v>
      </c>
    </row>
    <row r="106" spans="1:1">
      <c r="A106" s="46" t="s">
        <v>166</v>
      </c>
    </row>
    <row r="107" spans="1:1">
      <c r="A107" s="46" t="s">
        <v>167</v>
      </c>
    </row>
    <row r="108" spans="1:1">
      <c r="A108" s="46" t="s">
        <v>168</v>
      </c>
    </row>
    <row r="109" spans="1:1">
      <c r="A109" s="46" t="s">
        <v>169</v>
      </c>
    </row>
    <row r="110" spans="1:1">
      <c r="A110" s="46" t="s">
        <v>170</v>
      </c>
    </row>
    <row r="111" spans="1:1">
      <c r="A111" s="46" t="s">
        <v>171</v>
      </c>
    </row>
    <row r="112" spans="1:1">
      <c r="A112" s="46" t="s">
        <v>172</v>
      </c>
    </row>
    <row r="113" spans="1:1">
      <c r="A113" s="46" t="s">
        <v>173</v>
      </c>
    </row>
    <row r="114" spans="1:1">
      <c r="A114" s="46" t="s">
        <v>174</v>
      </c>
    </row>
    <row r="115" spans="1:1">
      <c r="A115" s="46" t="s">
        <v>175</v>
      </c>
    </row>
    <row r="116" spans="1:1">
      <c r="A116" s="46" t="s">
        <v>176</v>
      </c>
    </row>
    <row r="117" spans="1:1">
      <c r="A117" s="46" t="s">
        <v>177</v>
      </c>
    </row>
    <row r="118" spans="1:1">
      <c r="A118" s="48" t="s">
        <v>100</v>
      </c>
    </row>
    <row r="119" spans="1:1">
      <c r="A119" s="1"/>
    </row>
  </sheetData>
  <customSheetViews>
    <customSheetView guid="{C56B3D6B-3B98-4A17-BD3C-B9F218E372DD}" scale="85" topLeftCell="A34">
      <selection activeCell="D62" sqref="D62:D65"/>
      <pageMargins left="0.7" right="0.7" top="0.75" bottom="0.75" header="0.3" footer="0.3"/>
      <pageSetup orientation="portrait" r:id="rId1"/>
    </customSheetView>
    <customSheetView guid="{108BB875-1A79-407F-97F6-6D743F46DF3B}" scale="85" topLeftCell="A34">
      <selection activeCell="D62" sqref="D62:D65"/>
      <pageMargins left="0.7" right="0.7" top="0.75" bottom="0.75" header="0.3" footer="0.3"/>
      <pageSetup orientation="portrait" r:id="rId2"/>
    </customSheetView>
  </customSheetViews>
  <conditionalFormatting sqref="M14">
    <cfRule type="expression" dxfId="0" priority="1" stopIfTrue="1">
      <formula>#REF!="no"</formula>
    </cfRule>
  </conditionalFormatting>
  <pageMargins left="0.7" right="0.7" top="0.75" bottom="0.75" header="0.3" footer="0.3"/>
  <pageSetup orientation="portrait" r:id="rId3"/>
  <legacy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H87"/>
  <sheetViews>
    <sheetView topLeftCell="A73" workbookViewId="0">
      <selection activeCell="A87" sqref="A87:XFD87"/>
    </sheetView>
  </sheetViews>
  <sheetFormatPr defaultRowHeight="15"/>
  <cols>
    <col min="1" max="1" width="14" customWidth="1"/>
    <col min="2" max="2" width="91.85546875" style="115" customWidth="1"/>
  </cols>
  <sheetData>
    <row r="2" spans="1:2">
      <c r="A2" s="114">
        <v>41781</v>
      </c>
      <c r="B2" s="115" t="s">
        <v>336</v>
      </c>
    </row>
    <row r="3" spans="1:2">
      <c r="A3" s="114">
        <v>41781</v>
      </c>
      <c r="B3" s="115" t="s">
        <v>337</v>
      </c>
    </row>
    <row r="4" spans="1:2">
      <c r="A4" s="117">
        <v>41807</v>
      </c>
      <c r="B4" s="115" t="s">
        <v>338</v>
      </c>
    </row>
    <row r="5" spans="1:2">
      <c r="A5" s="114">
        <v>41822</v>
      </c>
      <c r="B5" s="115" t="s">
        <v>562</v>
      </c>
    </row>
    <row r="6" spans="1:2">
      <c r="A6" s="117">
        <v>41976</v>
      </c>
      <c r="B6" s="414" t="s">
        <v>564</v>
      </c>
    </row>
    <row r="7" spans="1:2">
      <c r="A7" s="117">
        <v>42026</v>
      </c>
      <c r="B7" s="115" t="s">
        <v>570</v>
      </c>
    </row>
    <row r="8" spans="1:2">
      <c r="A8" s="117">
        <v>42034</v>
      </c>
      <c r="B8" s="115" t="s">
        <v>596</v>
      </c>
    </row>
    <row r="9" spans="1:2">
      <c r="A9" s="117">
        <v>42046</v>
      </c>
      <c r="B9" s="115" t="s">
        <v>612</v>
      </c>
    </row>
    <row r="10" spans="1:2">
      <c r="B10" s="115" t="s">
        <v>613</v>
      </c>
    </row>
    <row r="11" spans="1:2">
      <c r="B11" s="115" t="s">
        <v>614</v>
      </c>
    </row>
    <row r="12" spans="1:2" ht="30">
      <c r="A12" s="117">
        <v>42079</v>
      </c>
      <c r="B12" s="115" t="s">
        <v>634</v>
      </c>
    </row>
    <row r="13" spans="1:2">
      <c r="A13" s="117">
        <v>42082</v>
      </c>
      <c r="B13" s="115" t="s">
        <v>635</v>
      </c>
    </row>
    <row r="14" spans="1:2">
      <c r="B14" s="115" t="s">
        <v>636</v>
      </c>
    </row>
    <row r="15" spans="1:2" ht="45">
      <c r="A15" s="117">
        <v>42130</v>
      </c>
      <c r="B15" s="115" t="s">
        <v>692</v>
      </c>
    </row>
    <row r="16" spans="1:2">
      <c r="B16" s="115" t="s">
        <v>691</v>
      </c>
    </row>
    <row r="17" spans="1:2">
      <c r="A17" s="117">
        <v>42194</v>
      </c>
      <c r="B17" s="115" t="s">
        <v>694</v>
      </c>
    </row>
    <row r="18" spans="1:2">
      <c r="B18" s="115" t="s">
        <v>695</v>
      </c>
    </row>
    <row r="19" spans="1:2">
      <c r="B19" s="115" t="s">
        <v>696</v>
      </c>
    </row>
    <row r="20" spans="1:2" ht="45">
      <c r="B20" s="115" t="s">
        <v>697</v>
      </c>
    </row>
    <row r="21" spans="1:2">
      <c r="B21" s="115" t="s">
        <v>698</v>
      </c>
    </row>
    <row r="22" spans="1:2">
      <c r="A22" s="117">
        <v>42240</v>
      </c>
      <c r="B22" s="115" t="s">
        <v>699</v>
      </c>
    </row>
    <row r="23" spans="1:2">
      <c r="B23" s="115" t="s">
        <v>700</v>
      </c>
    </row>
    <row r="24" spans="1:2">
      <c r="A24" s="117">
        <v>42277</v>
      </c>
      <c r="B24" s="430"/>
    </row>
    <row r="25" spans="1:2" ht="30">
      <c r="B25" s="431" t="s">
        <v>704</v>
      </c>
    </row>
    <row r="26" spans="1:2">
      <c r="B26" s="431" t="s">
        <v>705</v>
      </c>
    </row>
    <row r="27" spans="1:2" ht="45">
      <c r="B27" s="431" t="s">
        <v>706</v>
      </c>
    </row>
    <row r="28" spans="1:2" ht="30">
      <c r="B28" s="431" t="s">
        <v>707</v>
      </c>
    </row>
    <row r="29" spans="1:2">
      <c r="B29" s="431" t="s">
        <v>708</v>
      </c>
    </row>
    <row r="30" spans="1:2">
      <c r="B30" s="431" t="s">
        <v>709</v>
      </c>
    </row>
    <row r="31" spans="1:2" ht="30">
      <c r="B31" s="431" t="s">
        <v>710</v>
      </c>
    </row>
    <row r="32" spans="1:2" ht="75">
      <c r="B32" s="431" t="s">
        <v>714</v>
      </c>
    </row>
    <row r="33" spans="1:3" ht="30">
      <c r="B33" s="431" t="s">
        <v>711</v>
      </c>
    </row>
    <row r="34" spans="1:3">
      <c r="B34" s="431" t="s">
        <v>712</v>
      </c>
    </row>
    <row r="35" spans="1:3" ht="45">
      <c r="B35" s="431" t="s">
        <v>713</v>
      </c>
    </row>
    <row r="37" spans="1:3">
      <c r="A37" t="s">
        <v>732</v>
      </c>
      <c r="B37" s="432" t="s">
        <v>723</v>
      </c>
    </row>
    <row r="38" spans="1:3" ht="30">
      <c r="B38" s="432" t="s">
        <v>724</v>
      </c>
    </row>
    <row r="39" spans="1:3">
      <c r="B39" s="432" t="s">
        <v>725</v>
      </c>
    </row>
    <row r="40" spans="1:3">
      <c r="B40" s="432" t="s">
        <v>726</v>
      </c>
    </row>
    <row r="41" spans="1:3">
      <c r="B41" s="432" t="s">
        <v>727</v>
      </c>
    </row>
    <row r="42" spans="1:3">
      <c r="B42" s="432" t="s">
        <v>728</v>
      </c>
    </row>
    <row r="43" spans="1:3" ht="30">
      <c r="B43" s="433" t="s">
        <v>729</v>
      </c>
    </row>
    <row r="44" spans="1:3">
      <c r="B44" s="432" t="s">
        <v>730</v>
      </c>
    </row>
    <row r="45" spans="1:3" ht="15.75" thickBot="1">
      <c r="B45" s="432" t="s">
        <v>731</v>
      </c>
    </row>
    <row r="46" spans="1:3" ht="15.75" thickBot="1">
      <c r="B46" s="434" t="s">
        <v>702</v>
      </c>
      <c r="C46" s="387">
        <v>0</v>
      </c>
    </row>
    <row r="47" spans="1:3" ht="15.75" thickBot="1">
      <c r="B47" s="390" t="s">
        <v>701</v>
      </c>
      <c r="C47" s="388" t="e">
        <v>#DIV/0!</v>
      </c>
    </row>
    <row r="48" spans="1:3" ht="15.75" thickBot="1">
      <c r="B48" s="390" t="s">
        <v>703</v>
      </c>
      <c r="C48" s="389">
        <v>0</v>
      </c>
    </row>
    <row r="49" spans="1:8" ht="15.75" thickBot="1">
      <c r="B49" s="390" t="s">
        <v>716</v>
      </c>
      <c r="C49" s="389">
        <v>0</v>
      </c>
    </row>
    <row r="51" spans="1:8">
      <c r="A51" s="117">
        <v>42320</v>
      </c>
      <c r="B51" s="115" t="s">
        <v>733</v>
      </c>
    </row>
    <row r="52" spans="1:8">
      <c r="A52" t="s">
        <v>735</v>
      </c>
      <c r="B52" s="115" t="s">
        <v>736</v>
      </c>
    </row>
    <row r="53" spans="1:8">
      <c r="A53" s="117">
        <v>42331</v>
      </c>
      <c r="B53" s="115" t="s">
        <v>739</v>
      </c>
    </row>
    <row r="54" spans="1:8">
      <c r="B54" s="432" t="s">
        <v>737</v>
      </c>
    </row>
    <row r="55" spans="1:8" ht="30">
      <c r="B55" s="432" t="s">
        <v>738</v>
      </c>
    </row>
    <row r="56" spans="1:8">
      <c r="B56" s="432" t="s">
        <v>740</v>
      </c>
    </row>
    <row r="57" spans="1:8" ht="30.75" thickBot="1">
      <c r="A57" s="117">
        <v>42348</v>
      </c>
      <c r="B57" s="115" t="s">
        <v>751</v>
      </c>
    </row>
    <row r="58" spans="1:8">
      <c r="B58" s="1664" t="s">
        <v>608</v>
      </c>
      <c r="C58" s="1665"/>
      <c r="D58" s="1665"/>
      <c r="E58" s="1665"/>
      <c r="F58" s="1665"/>
      <c r="G58" s="1666"/>
      <c r="H58" s="392"/>
    </row>
    <row r="59" spans="1:8">
      <c r="B59" s="1667" t="s">
        <v>749</v>
      </c>
      <c r="C59" s="1668"/>
      <c r="D59" s="1669"/>
      <c r="E59" s="1670" t="s">
        <v>748</v>
      </c>
      <c r="F59" s="1669"/>
      <c r="G59" s="1671" t="s">
        <v>747</v>
      </c>
      <c r="H59" s="1672"/>
    </row>
    <row r="60" spans="1:8" ht="30">
      <c r="B60" s="115" t="s">
        <v>752</v>
      </c>
    </row>
    <row r="62" spans="1:8">
      <c r="A62" s="117">
        <v>42559</v>
      </c>
      <c r="B62" s="115" t="s">
        <v>754</v>
      </c>
    </row>
    <row r="63" spans="1:8">
      <c r="B63" s="115" t="s">
        <v>755</v>
      </c>
    </row>
    <row r="64" spans="1:8" ht="30">
      <c r="A64" s="114">
        <v>42776</v>
      </c>
      <c r="B64" s="115" t="s">
        <v>759</v>
      </c>
    </row>
    <row r="65" spans="1:2">
      <c r="A65" s="117">
        <v>42863</v>
      </c>
      <c r="B65" s="115" t="s">
        <v>761</v>
      </c>
    </row>
    <row r="66" spans="1:2">
      <c r="A66" s="117">
        <v>43018</v>
      </c>
      <c r="B66" s="115" t="s">
        <v>780</v>
      </c>
    </row>
    <row r="67" spans="1:2">
      <c r="A67" s="117">
        <v>43019</v>
      </c>
      <c r="B67" s="115" t="s">
        <v>798</v>
      </c>
    </row>
    <row r="68" spans="1:2">
      <c r="B68" s="115" t="s">
        <v>787</v>
      </c>
    </row>
    <row r="69" spans="1:2" ht="30">
      <c r="B69" s="115" t="s">
        <v>788</v>
      </c>
    </row>
    <row r="70" spans="1:2" ht="60">
      <c r="B70" s="115" t="s">
        <v>789</v>
      </c>
    </row>
    <row r="71" spans="1:2" ht="45">
      <c r="B71" s="115" t="s">
        <v>794</v>
      </c>
    </row>
    <row r="72" spans="1:2" ht="60">
      <c r="B72" s="115" t="s">
        <v>792</v>
      </c>
    </row>
    <row r="73" spans="1:2" ht="30">
      <c r="B73" s="115" t="s">
        <v>790</v>
      </c>
    </row>
    <row r="74" spans="1:2">
      <c r="B74" s="115" t="s">
        <v>791</v>
      </c>
    </row>
    <row r="75" spans="1:2" ht="45">
      <c r="B75" s="115" t="s">
        <v>793</v>
      </c>
    </row>
    <row r="76" spans="1:2">
      <c r="B76" s="115" t="s">
        <v>796</v>
      </c>
    </row>
    <row r="77" spans="1:2">
      <c r="B77" s="115" t="s">
        <v>797</v>
      </c>
    </row>
    <row r="78" spans="1:2">
      <c r="A78" s="117">
        <v>43057</v>
      </c>
      <c r="B78" s="115" t="s">
        <v>811</v>
      </c>
    </row>
    <row r="79" spans="1:2" ht="30">
      <c r="B79" s="115" t="s">
        <v>812</v>
      </c>
    </row>
    <row r="80" spans="1:2" ht="30">
      <c r="B80" s="115" t="s">
        <v>823</v>
      </c>
    </row>
    <row r="81" spans="1:2" ht="30">
      <c r="A81" s="908">
        <v>43110</v>
      </c>
      <c r="B81" s="115" t="s">
        <v>983</v>
      </c>
    </row>
    <row r="82" spans="1:2" ht="30">
      <c r="A82" s="117">
        <v>43153</v>
      </c>
      <c r="B82" s="115" t="s">
        <v>1011</v>
      </c>
    </row>
    <row r="83" spans="1:2" ht="30">
      <c r="B83" s="115" t="s">
        <v>1012</v>
      </c>
    </row>
    <row r="84" spans="1:2">
      <c r="B84" s="115" t="s">
        <v>1014</v>
      </c>
    </row>
    <row r="85" spans="1:2">
      <c r="B85" s="115" t="s">
        <v>1015</v>
      </c>
    </row>
    <row r="86" spans="1:2">
      <c r="A86" s="117">
        <v>43164</v>
      </c>
      <c r="B86" s="115" t="s">
        <v>1023</v>
      </c>
    </row>
    <row r="87" spans="1:2">
      <c r="A87" s="117">
        <v>43214</v>
      </c>
      <c r="B87" s="115" t="s">
        <v>1025</v>
      </c>
    </row>
  </sheetData>
  <customSheetViews>
    <customSheetView guid="{C56B3D6B-3B98-4A17-BD3C-B9F218E372DD}" topLeftCell="A70">
      <selection activeCell="B80" sqref="B80"/>
      <pageMargins left="0.7" right="0.7" top="0.75" bottom="0.75" header="0.3" footer="0.3"/>
      <pageSetup orientation="portrait" r:id="rId1"/>
    </customSheetView>
    <customSheetView guid="{108BB875-1A79-407F-97F6-6D743F46DF3B}" topLeftCell="A70">
      <selection activeCell="B80" sqref="B80"/>
      <pageMargins left="0.7" right="0.7" top="0.75" bottom="0.75" header="0.3" footer="0.3"/>
      <pageSetup orientation="portrait" r:id="rId2"/>
    </customSheetView>
  </customSheetViews>
  <mergeCells count="4">
    <mergeCell ref="B58:G58"/>
    <mergeCell ref="B59:D59"/>
    <mergeCell ref="E59:F59"/>
    <mergeCell ref="G59:H59"/>
  </mergeCells>
  <dataValidations disablePrompts="1" count="1">
    <dataValidation type="list" allowBlank="1" showInputMessage="1" showErrorMessage="1" sqref="H58">
      <formula1>Choose_Number</formula1>
    </dataValidation>
  </dataValidation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B1:J17"/>
  <sheetViews>
    <sheetView showGridLines="0" showRowColHeaders="0" zoomScaleNormal="100" zoomScaleSheetLayoutView="160" workbookViewId="0">
      <selection activeCell="B2" sqref="B2:J2"/>
    </sheetView>
  </sheetViews>
  <sheetFormatPr defaultRowHeight="15"/>
  <cols>
    <col min="1" max="1" width="6.7109375" customWidth="1"/>
  </cols>
  <sheetData>
    <row r="1" spans="2:10" ht="15.75" thickBot="1"/>
    <row r="2" spans="2:10" ht="44.25" customHeight="1" thickBot="1">
      <c r="B2" s="1034" t="s">
        <v>185</v>
      </c>
      <c r="C2" s="1035"/>
      <c r="D2" s="1035"/>
      <c r="E2" s="1035"/>
      <c r="F2" s="1035"/>
      <c r="G2" s="1035"/>
      <c r="H2" s="1035"/>
      <c r="I2" s="1035"/>
      <c r="J2" s="1036"/>
    </row>
    <row r="3" spans="2:10" ht="15.75" thickBot="1"/>
    <row r="4" spans="2:10" ht="15.75" customHeight="1">
      <c r="B4" s="43" t="s">
        <v>186</v>
      </c>
      <c r="D4" s="1040" t="str">
        <f>IF(Utility_Name="Pepco",'PepcoT&amp;C'!C1,'DelmarvaT&amp;C'!C1)</f>
        <v>Delmarva Power Energy Savings for Business Program
Phone: 1-866-353-5799 | email: Delmarva.EnergySavings@LMCO.com | web: Delmarva.com/business</v>
      </c>
      <c r="E4" s="1041"/>
      <c r="F4" s="1041"/>
      <c r="G4" s="1041"/>
      <c r="H4" s="1042"/>
    </row>
    <row r="5" spans="2:10">
      <c r="D5" s="1043"/>
      <c r="E5" s="1044"/>
      <c r="F5" s="1044"/>
      <c r="G5" s="1044"/>
      <c r="H5" s="1045"/>
    </row>
    <row r="6" spans="2:10" s="1" customFormat="1" ht="48" customHeight="1">
      <c r="B6"/>
      <c r="C6"/>
      <c r="D6" s="1043"/>
      <c r="E6" s="1044"/>
      <c r="F6" s="1044"/>
      <c r="G6" s="1044"/>
      <c r="H6" s="1045"/>
    </row>
    <row r="7" spans="2:10" ht="15.75" thickBot="1">
      <c r="D7" s="1046"/>
      <c r="E7" s="1047"/>
      <c r="F7" s="1047"/>
      <c r="G7" s="1047"/>
      <c r="H7" s="1048"/>
    </row>
    <row r="8" spans="2:10" ht="15.75" customHeight="1">
      <c r="D8" s="93"/>
      <c r="E8" s="93"/>
      <c r="F8" s="93"/>
      <c r="G8" s="93"/>
      <c r="H8" s="93"/>
    </row>
    <row r="9" spans="2:10" ht="15.75" customHeight="1" thickBot="1">
      <c r="B9" s="43" t="s">
        <v>187</v>
      </c>
      <c r="C9" s="43"/>
      <c r="D9" s="935"/>
      <c r="E9" s="93"/>
      <c r="F9" s="93"/>
      <c r="G9" s="93"/>
      <c r="H9" s="93"/>
    </row>
    <row r="10" spans="2:10" ht="17.25" customHeight="1">
      <c r="D10" s="1049" t="s">
        <v>194</v>
      </c>
      <c r="E10" s="1050"/>
      <c r="F10" s="1050"/>
      <c r="G10" s="1050"/>
      <c r="H10" s="1051"/>
    </row>
    <row r="11" spans="2:10" ht="15.75" customHeight="1">
      <c r="D11" s="1052"/>
      <c r="E11" s="1053"/>
      <c r="F11" s="1053"/>
      <c r="G11" s="1053"/>
      <c r="H11" s="1054"/>
    </row>
    <row r="12" spans="2:10">
      <c r="D12" s="1052"/>
      <c r="E12" s="1053"/>
      <c r="F12" s="1053"/>
      <c r="G12" s="1053"/>
      <c r="H12" s="1054"/>
    </row>
    <row r="13" spans="2:10">
      <c r="D13" s="1052"/>
      <c r="E13" s="1053"/>
      <c r="F13" s="1053"/>
      <c r="G13" s="1053"/>
      <c r="H13" s="1054"/>
    </row>
    <row r="14" spans="2:10">
      <c r="D14" s="1052"/>
      <c r="E14" s="1053"/>
      <c r="F14" s="1053"/>
      <c r="G14" s="1053"/>
      <c r="H14" s="1054"/>
    </row>
    <row r="15" spans="2:10" ht="15.75" thickBot="1">
      <c r="D15" s="1055"/>
      <c r="E15" s="1056"/>
      <c r="F15" s="1056"/>
      <c r="G15" s="1056"/>
      <c r="H15" s="1057"/>
    </row>
    <row r="16" spans="2:10" ht="15.75" thickBot="1">
      <c r="D16" s="93"/>
      <c r="E16" s="93"/>
      <c r="F16" s="93"/>
      <c r="G16" s="93"/>
      <c r="H16" s="93"/>
    </row>
    <row r="17" spans="2:8" ht="15.75" thickBot="1">
      <c r="B17" s="43" t="s">
        <v>25</v>
      </c>
      <c r="D17" s="1037"/>
      <c r="E17" s="1038"/>
      <c r="F17" s="1038"/>
      <c r="G17" s="1038"/>
      <c r="H17" s="1039"/>
    </row>
  </sheetData>
  <sheetProtection password="A828" sheet="1" objects="1" scenarios="1"/>
  <customSheetViews>
    <customSheetView guid="{C56B3D6B-3B98-4A17-BD3C-B9F218E372DD}" showPageBreaks="1" showGridLines="0" showRowCol="0" printArea="1">
      <selection activeCell="N31" sqref="N31"/>
      <pageMargins left="0.7" right="0.7" top="0.75" bottom="0.75" header="0.3" footer="0.3"/>
      <pageSetup orientation="portrait" r:id="rId1"/>
    </customSheetView>
    <customSheetView guid="{108BB875-1A79-407F-97F6-6D743F46DF3B}" showPageBreaks="1" showGridLines="0" showRowCol="0" printArea="1">
      <selection activeCell="N31" sqref="N31"/>
      <pageMargins left="0.7" right="0.7" top="0.75" bottom="0.75" header="0.3" footer="0.3"/>
      <pageSetup orientation="portrait" r:id="rId2"/>
    </customSheetView>
  </customSheetViews>
  <mergeCells count="4">
    <mergeCell ref="B2:J2"/>
    <mergeCell ref="D17:H17"/>
    <mergeCell ref="D4:H7"/>
    <mergeCell ref="D10:H15"/>
  </mergeCell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50"/>
  </sheetPr>
  <dimension ref="A2:N215"/>
  <sheetViews>
    <sheetView showGridLines="0" showRowColHeaders="0" zoomScaleNormal="100" zoomScaleSheetLayoutView="100" workbookViewId="0">
      <selection activeCell="D6" sqref="D6:K6"/>
    </sheetView>
  </sheetViews>
  <sheetFormatPr defaultRowHeight="15" outlineLevelRow="1"/>
  <cols>
    <col min="1" max="1" width="1.85546875" style="1" customWidth="1"/>
    <col min="2" max="2" width="2.7109375" style="19" customWidth="1"/>
    <col min="3" max="3" width="26.5703125" style="1" customWidth="1"/>
    <col min="4" max="4" width="20.85546875" style="1" customWidth="1"/>
    <col min="5" max="5" width="15.85546875" style="1" customWidth="1"/>
    <col min="6" max="7" width="12.85546875" style="1" customWidth="1"/>
    <col min="8" max="8" width="13.7109375" style="1" customWidth="1"/>
    <col min="9" max="9" width="14.140625" style="1" customWidth="1"/>
    <col min="10" max="10" width="11.140625" style="1" customWidth="1"/>
    <col min="11" max="11" width="10.28515625" style="1" customWidth="1"/>
    <col min="12" max="12" width="6.42578125" style="1" customWidth="1"/>
    <col min="13" max="13" width="25.5703125" style="1" customWidth="1"/>
    <col min="14" max="14" width="20.28515625" style="1" customWidth="1"/>
    <col min="15" max="15" width="23.140625" style="1" customWidth="1"/>
    <col min="16" max="16" width="23.7109375" style="1" customWidth="1"/>
    <col min="17" max="17" width="19" style="1" customWidth="1"/>
    <col min="18" max="18" width="35.140625" style="1" customWidth="1"/>
    <col min="19" max="19" width="23.140625" style="1" customWidth="1"/>
    <col min="20" max="20" width="18.5703125" style="1" customWidth="1"/>
    <col min="21" max="256" width="9.140625" style="1"/>
    <col min="257" max="257" width="1.85546875" style="1" customWidth="1"/>
    <col min="258" max="258" width="15.7109375" style="1" customWidth="1"/>
    <col min="259" max="259" width="22.28515625" style="1" customWidth="1"/>
    <col min="260" max="260" width="14.28515625" style="1" customWidth="1"/>
    <col min="261" max="261" width="16.28515625" style="1" customWidth="1"/>
    <col min="262" max="262" width="13.28515625" style="1" customWidth="1"/>
    <col min="263" max="263" width="11.85546875" style="1" customWidth="1"/>
    <col min="264" max="264" width="13.7109375" style="1" customWidth="1"/>
    <col min="265" max="265" width="11.140625" style="1" customWidth="1"/>
    <col min="266" max="266" width="11.28515625" style="1" customWidth="1"/>
    <col min="267" max="267" width="10.28515625" style="1" customWidth="1"/>
    <col min="268" max="268" width="16.7109375" style="1" customWidth="1"/>
    <col min="269" max="269" width="9.140625" style="1"/>
    <col min="270" max="270" width="20.28515625" style="1" customWidth="1"/>
    <col min="271" max="271" width="23.140625" style="1" customWidth="1"/>
    <col min="272" max="272" width="23.7109375" style="1" customWidth="1"/>
    <col min="273" max="273" width="19" style="1" customWidth="1"/>
    <col min="274" max="274" width="35.140625" style="1" customWidth="1"/>
    <col min="275" max="275" width="23.140625" style="1" customWidth="1"/>
    <col min="276" max="276" width="18.5703125" style="1" customWidth="1"/>
    <col min="277" max="512" width="9.140625" style="1"/>
    <col min="513" max="513" width="1.85546875" style="1" customWidth="1"/>
    <col min="514" max="514" width="15.7109375" style="1" customWidth="1"/>
    <col min="515" max="515" width="22.28515625" style="1" customWidth="1"/>
    <col min="516" max="516" width="14.28515625" style="1" customWidth="1"/>
    <col min="517" max="517" width="16.28515625" style="1" customWidth="1"/>
    <col min="518" max="518" width="13.28515625" style="1" customWidth="1"/>
    <col min="519" max="519" width="11.85546875" style="1" customWidth="1"/>
    <col min="520" max="520" width="13.7109375" style="1" customWidth="1"/>
    <col min="521" max="521" width="11.140625" style="1" customWidth="1"/>
    <col min="522" max="522" width="11.28515625" style="1" customWidth="1"/>
    <col min="523" max="523" width="10.28515625" style="1" customWidth="1"/>
    <col min="524" max="524" width="16.7109375" style="1" customWidth="1"/>
    <col min="525" max="525" width="9.140625" style="1"/>
    <col min="526" max="526" width="20.28515625" style="1" customWidth="1"/>
    <col min="527" max="527" width="23.140625" style="1" customWidth="1"/>
    <col min="528" max="528" width="23.7109375" style="1" customWidth="1"/>
    <col min="529" max="529" width="19" style="1" customWidth="1"/>
    <col min="530" max="530" width="35.140625" style="1" customWidth="1"/>
    <col min="531" max="531" width="23.140625" style="1" customWidth="1"/>
    <col min="532" max="532" width="18.5703125" style="1" customWidth="1"/>
    <col min="533" max="768" width="9.140625" style="1"/>
    <col min="769" max="769" width="1.85546875" style="1" customWidth="1"/>
    <col min="770" max="770" width="15.7109375" style="1" customWidth="1"/>
    <col min="771" max="771" width="22.28515625" style="1" customWidth="1"/>
    <col min="772" max="772" width="14.28515625" style="1" customWidth="1"/>
    <col min="773" max="773" width="16.28515625" style="1" customWidth="1"/>
    <col min="774" max="774" width="13.28515625" style="1" customWidth="1"/>
    <col min="775" max="775" width="11.85546875" style="1" customWidth="1"/>
    <col min="776" max="776" width="13.7109375" style="1" customWidth="1"/>
    <col min="777" max="777" width="11.140625" style="1" customWidth="1"/>
    <col min="778" max="778" width="11.28515625" style="1" customWidth="1"/>
    <col min="779" max="779" width="10.28515625" style="1" customWidth="1"/>
    <col min="780" max="780" width="16.7109375" style="1" customWidth="1"/>
    <col min="781" max="781" width="9.140625" style="1"/>
    <col min="782" max="782" width="20.28515625" style="1" customWidth="1"/>
    <col min="783" max="783" width="23.140625" style="1" customWidth="1"/>
    <col min="784" max="784" width="23.7109375" style="1" customWidth="1"/>
    <col min="785" max="785" width="19" style="1" customWidth="1"/>
    <col min="786" max="786" width="35.140625" style="1" customWidth="1"/>
    <col min="787" max="787" width="23.140625" style="1" customWidth="1"/>
    <col min="788" max="788" width="18.5703125" style="1" customWidth="1"/>
    <col min="789" max="1024" width="9.140625" style="1"/>
    <col min="1025" max="1025" width="1.85546875" style="1" customWidth="1"/>
    <col min="1026" max="1026" width="15.7109375" style="1" customWidth="1"/>
    <col min="1027" max="1027" width="22.28515625" style="1" customWidth="1"/>
    <col min="1028" max="1028" width="14.28515625" style="1" customWidth="1"/>
    <col min="1029" max="1029" width="16.28515625" style="1" customWidth="1"/>
    <col min="1030" max="1030" width="13.28515625" style="1" customWidth="1"/>
    <col min="1031" max="1031" width="11.85546875" style="1" customWidth="1"/>
    <col min="1032" max="1032" width="13.7109375" style="1" customWidth="1"/>
    <col min="1033" max="1033" width="11.140625" style="1" customWidth="1"/>
    <col min="1034" max="1034" width="11.28515625" style="1" customWidth="1"/>
    <col min="1035" max="1035" width="10.28515625" style="1" customWidth="1"/>
    <col min="1036" max="1036" width="16.7109375" style="1" customWidth="1"/>
    <col min="1037" max="1037" width="9.140625" style="1"/>
    <col min="1038" max="1038" width="20.28515625" style="1" customWidth="1"/>
    <col min="1039" max="1039" width="23.140625" style="1" customWidth="1"/>
    <col min="1040" max="1040" width="23.7109375" style="1" customWidth="1"/>
    <col min="1041" max="1041" width="19" style="1" customWidth="1"/>
    <col min="1042" max="1042" width="35.140625" style="1" customWidth="1"/>
    <col min="1043" max="1043" width="23.140625" style="1" customWidth="1"/>
    <col min="1044" max="1044" width="18.5703125" style="1" customWidth="1"/>
    <col min="1045" max="1280" width="9.140625" style="1"/>
    <col min="1281" max="1281" width="1.85546875" style="1" customWidth="1"/>
    <col min="1282" max="1282" width="15.7109375" style="1" customWidth="1"/>
    <col min="1283" max="1283" width="22.28515625" style="1" customWidth="1"/>
    <col min="1284" max="1284" width="14.28515625" style="1" customWidth="1"/>
    <col min="1285" max="1285" width="16.28515625" style="1" customWidth="1"/>
    <col min="1286" max="1286" width="13.28515625" style="1" customWidth="1"/>
    <col min="1287" max="1287" width="11.85546875" style="1" customWidth="1"/>
    <col min="1288" max="1288" width="13.7109375" style="1" customWidth="1"/>
    <col min="1289" max="1289" width="11.140625" style="1" customWidth="1"/>
    <col min="1290" max="1290" width="11.28515625" style="1" customWidth="1"/>
    <col min="1291" max="1291" width="10.28515625" style="1" customWidth="1"/>
    <col min="1292" max="1292" width="16.7109375" style="1" customWidth="1"/>
    <col min="1293" max="1293" width="9.140625" style="1"/>
    <col min="1294" max="1294" width="20.28515625" style="1" customWidth="1"/>
    <col min="1295" max="1295" width="23.140625" style="1" customWidth="1"/>
    <col min="1296" max="1296" width="23.7109375" style="1" customWidth="1"/>
    <col min="1297" max="1297" width="19" style="1" customWidth="1"/>
    <col min="1298" max="1298" width="35.140625" style="1" customWidth="1"/>
    <col min="1299" max="1299" width="23.140625" style="1" customWidth="1"/>
    <col min="1300" max="1300" width="18.5703125" style="1" customWidth="1"/>
    <col min="1301" max="1536" width="9.140625" style="1"/>
    <col min="1537" max="1537" width="1.85546875" style="1" customWidth="1"/>
    <col min="1538" max="1538" width="15.7109375" style="1" customWidth="1"/>
    <col min="1539" max="1539" width="22.28515625" style="1" customWidth="1"/>
    <col min="1540" max="1540" width="14.28515625" style="1" customWidth="1"/>
    <col min="1541" max="1541" width="16.28515625" style="1" customWidth="1"/>
    <col min="1542" max="1542" width="13.28515625" style="1" customWidth="1"/>
    <col min="1543" max="1543" width="11.85546875" style="1" customWidth="1"/>
    <col min="1544" max="1544" width="13.7109375" style="1" customWidth="1"/>
    <col min="1545" max="1545" width="11.140625" style="1" customWidth="1"/>
    <col min="1546" max="1546" width="11.28515625" style="1" customWidth="1"/>
    <col min="1547" max="1547" width="10.28515625" style="1" customWidth="1"/>
    <col min="1548" max="1548" width="16.7109375" style="1" customWidth="1"/>
    <col min="1549" max="1549" width="9.140625" style="1"/>
    <col min="1550" max="1550" width="20.28515625" style="1" customWidth="1"/>
    <col min="1551" max="1551" width="23.140625" style="1" customWidth="1"/>
    <col min="1552" max="1552" width="23.7109375" style="1" customWidth="1"/>
    <col min="1553" max="1553" width="19" style="1" customWidth="1"/>
    <col min="1554" max="1554" width="35.140625" style="1" customWidth="1"/>
    <col min="1555" max="1555" width="23.140625" style="1" customWidth="1"/>
    <col min="1556" max="1556" width="18.5703125" style="1" customWidth="1"/>
    <col min="1557" max="1792" width="9.140625" style="1"/>
    <col min="1793" max="1793" width="1.85546875" style="1" customWidth="1"/>
    <col min="1794" max="1794" width="15.7109375" style="1" customWidth="1"/>
    <col min="1795" max="1795" width="22.28515625" style="1" customWidth="1"/>
    <col min="1796" max="1796" width="14.28515625" style="1" customWidth="1"/>
    <col min="1797" max="1797" width="16.28515625" style="1" customWidth="1"/>
    <col min="1798" max="1798" width="13.28515625" style="1" customWidth="1"/>
    <col min="1799" max="1799" width="11.85546875" style="1" customWidth="1"/>
    <col min="1800" max="1800" width="13.7109375" style="1" customWidth="1"/>
    <col min="1801" max="1801" width="11.140625" style="1" customWidth="1"/>
    <col min="1802" max="1802" width="11.28515625" style="1" customWidth="1"/>
    <col min="1803" max="1803" width="10.28515625" style="1" customWidth="1"/>
    <col min="1804" max="1804" width="16.7109375" style="1" customWidth="1"/>
    <col min="1805" max="1805" width="9.140625" style="1"/>
    <col min="1806" max="1806" width="20.28515625" style="1" customWidth="1"/>
    <col min="1807" max="1807" width="23.140625" style="1" customWidth="1"/>
    <col min="1808" max="1808" width="23.7109375" style="1" customWidth="1"/>
    <col min="1809" max="1809" width="19" style="1" customWidth="1"/>
    <col min="1810" max="1810" width="35.140625" style="1" customWidth="1"/>
    <col min="1811" max="1811" width="23.140625" style="1" customWidth="1"/>
    <col min="1812" max="1812" width="18.5703125" style="1" customWidth="1"/>
    <col min="1813" max="2048" width="9.140625" style="1"/>
    <col min="2049" max="2049" width="1.85546875" style="1" customWidth="1"/>
    <col min="2050" max="2050" width="15.7109375" style="1" customWidth="1"/>
    <col min="2051" max="2051" width="22.28515625" style="1" customWidth="1"/>
    <col min="2052" max="2052" width="14.28515625" style="1" customWidth="1"/>
    <col min="2053" max="2053" width="16.28515625" style="1" customWidth="1"/>
    <col min="2054" max="2054" width="13.28515625" style="1" customWidth="1"/>
    <col min="2055" max="2055" width="11.85546875" style="1" customWidth="1"/>
    <col min="2056" max="2056" width="13.7109375" style="1" customWidth="1"/>
    <col min="2057" max="2057" width="11.140625" style="1" customWidth="1"/>
    <col min="2058" max="2058" width="11.28515625" style="1" customWidth="1"/>
    <col min="2059" max="2059" width="10.28515625" style="1" customWidth="1"/>
    <col min="2060" max="2060" width="16.7109375" style="1" customWidth="1"/>
    <col min="2061" max="2061" width="9.140625" style="1"/>
    <col min="2062" max="2062" width="20.28515625" style="1" customWidth="1"/>
    <col min="2063" max="2063" width="23.140625" style="1" customWidth="1"/>
    <col min="2064" max="2064" width="23.7109375" style="1" customWidth="1"/>
    <col min="2065" max="2065" width="19" style="1" customWidth="1"/>
    <col min="2066" max="2066" width="35.140625" style="1" customWidth="1"/>
    <col min="2067" max="2067" width="23.140625" style="1" customWidth="1"/>
    <col min="2068" max="2068" width="18.5703125" style="1" customWidth="1"/>
    <col min="2069" max="2304" width="9.140625" style="1"/>
    <col min="2305" max="2305" width="1.85546875" style="1" customWidth="1"/>
    <col min="2306" max="2306" width="15.7109375" style="1" customWidth="1"/>
    <col min="2307" max="2307" width="22.28515625" style="1" customWidth="1"/>
    <col min="2308" max="2308" width="14.28515625" style="1" customWidth="1"/>
    <col min="2309" max="2309" width="16.28515625" style="1" customWidth="1"/>
    <col min="2310" max="2310" width="13.28515625" style="1" customWidth="1"/>
    <col min="2311" max="2311" width="11.85546875" style="1" customWidth="1"/>
    <col min="2312" max="2312" width="13.7109375" style="1" customWidth="1"/>
    <col min="2313" max="2313" width="11.140625" style="1" customWidth="1"/>
    <col min="2314" max="2314" width="11.28515625" style="1" customWidth="1"/>
    <col min="2315" max="2315" width="10.28515625" style="1" customWidth="1"/>
    <col min="2316" max="2316" width="16.7109375" style="1" customWidth="1"/>
    <col min="2317" max="2317" width="9.140625" style="1"/>
    <col min="2318" max="2318" width="20.28515625" style="1" customWidth="1"/>
    <col min="2319" max="2319" width="23.140625" style="1" customWidth="1"/>
    <col min="2320" max="2320" width="23.7109375" style="1" customWidth="1"/>
    <col min="2321" max="2321" width="19" style="1" customWidth="1"/>
    <col min="2322" max="2322" width="35.140625" style="1" customWidth="1"/>
    <col min="2323" max="2323" width="23.140625" style="1" customWidth="1"/>
    <col min="2324" max="2324" width="18.5703125" style="1" customWidth="1"/>
    <col min="2325" max="2560" width="9.140625" style="1"/>
    <col min="2561" max="2561" width="1.85546875" style="1" customWidth="1"/>
    <col min="2562" max="2562" width="15.7109375" style="1" customWidth="1"/>
    <col min="2563" max="2563" width="22.28515625" style="1" customWidth="1"/>
    <col min="2564" max="2564" width="14.28515625" style="1" customWidth="1"/>
    <col min="2565" max="2565" width="16.28515625" style="1" customWidth="1"/>
    <col min="2566" max="2566" width="13.28515625" style="1" customWidth="1"/>
    <col min="2567" max="2567" width="11.85546875" style="1" customWidth="1"/>
    <col min="2568" max="2568" width="13.7109375" style="1" customWidth="1"/>
    <col min="2569" max="2569" width="11.140625" style="1" customWidth="1"/>
    <col min="2570" max="2570" width="11.28515625" style="1" customWidth="1"/>
    <col min="2571" max="2571" width="10.28515625" style="1" customWidth="1"/>
    <col min="2572" max="2572" width="16.7109375" style="1" customWidth="1"/>
    <col min="2573" max="2573" width="9.140625" style="1"/>
    <col min="2574" max="2574" width="20.28515625" style="1" customWidth="1"/>
    <col min="2575" max="2575" width="23.140625" style="1" customWidth="1"/>
    <col min="2576" max="2576" width="23.7109375" style="1" customWidth="1"/>
    <col min="2577" max="2577" width="19" style="1" customWidth="1"/>
    <col min="2578" max="2578" width="35.140625" style="1" customWidth="1"/>
    <col min="2579" max="2579" width="23.140625" style="1" customWidth="1"/>
    <col min="2580" max="2580" width="18.5703125" style="1" customWidth="1"/>
    <col min="2581" max="2816" width="9.140625" style="1"/>
    <col min="2817" max="2817" width="1.85546875" style="1" customWidth="1"/>
    <col min="2818" max="2818" width="15.7109375" style="1" customWidth="1"/>
    <col min="2819" max="2819" width="22.28515625" style="1" customWidth="1"/>
    <col min="2820" max="2820" width="14.28515625" style="1" customWidth="1"/>
    <col min="2821" max="2821" width="16.28515625" style="1" customWidth="1"/>
    <col min="2822" max="2822" width="13.28515625" style="1" customWidth="1"/>
    <col min="2823" max="2823" width="11.85546875" style="1" customWidth="1"/>
    <col min="2824" max="2824" width="13.7109375" style="1" customWidth="1"/>
    <col min="2825" max="2825" width="11.140625" style="1" customWidth="1"/>
    <col min="2826" max="2826" width="11.28515625" style="1" customWidth="1"/>
    <col min="2827" max="2827" width="10.28515625" style="1" customWidth="1"/>
    <col min="2828" max="2828" width="16.7109375" style="1" customWidth="1"/>
    <col min="2829" max="2829" width="9.140625" style="1"/>
    <col min="2830" max="2830" width="20.28515625" style="1" customWidth="1"/>
    <col min="2831" max="2831" width="23.140625" style="1" customWidth="1"/>
    <col min="2832" max="2832" width="23.7109375" style="1" customWidth="1"/>
    <col min="2833" max="2833" width="19" style="1" customWidth="1"/>
    <col min="2834" max="2834" width="35.140625" style="1" customWidth="1"/>
    <col min="2835" max="2835" width="23.140625" style="1" customWidth="1"/>
    <col min="2836" max="2836" width="18.5703125" style="1" customWidth="1"/>
    <col min="2837" max="3072" width="9.140625" style="1"/>
    <col min="3073" max="3073" width="1.85546875" style="1" customWidth="1"/>
    <col min="3074" max="3074" width="15.7109375" style="1" customWidth="1"/>
    <col min="3075" max="3075" width="22.28515625" style="1" customWidth="1"/>
    <col min="3076" max="3076" width="14.28515625" style="1" customWidth="1"/>
    <col min="3077" max="3077" width="16.28515625" style="1" customWidth="1"/>
    <col min="3078" max="3078" width="13.28515625" style="1" customWidth="1"/>
    <col min="3079" max="3079" width="11.85546875" style="1" customWidth="1"/>
    <col min="3080" max="3080" width="13.7109375" style="1" customWidth="1"/>
    <col min="3081" max="3081" width="11.140625" style="1" customWidth="1"/>
    <col min="3082" max="3082" width="11.28515625" style="1" customWidth="1"/>
    <col min="3083" max="3083" width="10.28515625" style="1" customWidth="1"/>
    <col min="3084" max="3084" width="16.7109375" style="1" customWidth="1"/>
    <col min="3085" max="3085" width="9.140625" style="1"/>
    <col min="3086" max="3086" width="20.28515625" style="1" customWidth="1"/>
    <col min="3087" max="3087" width="23.140625" style="1" customWidth="1"/>
    <col min="3088" max="3088" width="23.7109375" style="1" customWidth="1"/>
    <col min="3089" max="3089" width="19" style="1" customWidth="1"/>
    <col min="3090" max="3090" width="35.140625" style="1" customWidth="1"/>
    <col min="3091" max="3091" width="23.140625" style="1" customWidth="1"/>
    <col min="3092" max="3092" width="18.5703125" style="1" customWidth="1"/>
    <col min="3093" max="3328" width="9.140625" style="1"/>
    <col min="3329" max="3329" width="1.85546875" style="1" customWidth="1"/>
    <col min="3330" max="3330" width="15.7109375" style="1" customWidth="1"/>
    <col min="3331" max="3331" width="22.28515625" style="1" customWidth="1"/>
    <col min="3332" max="3332" width="14.28515625" style="1" customWidth="1"/>
    <col min="3333" max="3333" width="16.28515625" style="1" customWidth="1"/>
    <col min="3334" max="3334" width="13.28515625" style="1" customWidth="1"/>
    <col min="3335" max="3335" width="11.85546875" style="1" customWidth="1"/>
    <col min="3336" max="3336" width="13.7109375" style="1" customWidth="1"/>
    <col min="3337" max="3337" width="11.140625" style="1" customWidth="1"/>
    <col min="3338" max="3338" width="11.28515625" style="1" customWidth="1"/>
    <col min="3339" max="3339" width="10.28515625" style="1" customWidth="1"/>
    <col min="3340" max="3340" width="16.7109375" style="1" customWidth="1"/>
    <col min="3341" max="3341" width="9.140625" style="1"/>
    <col min="3342" max="3342" width="20.28515625" style="1" customWidth="1"/>
    <col min="3343" max="3343" width="23.140625" style="1" customWidth="1"/>
    <col min="3344" max="3344" width="23.7109375" style="1" customWidth="1"/>
    <col min="3345" max="3345" width="19" style="1" customWidth="1"/>
    <col min="3346" max="3346" width="35.140625" style="1" customWidth="1"/>
    <col min="3347" max="3347" width="23.140625" style="1" customWidth="1"/>
    <col min="3348" max="3348" width="18.5703125" style="1" customWidth="1"/>
    <col min="3349" max="3584" width="9.140625" style="1"/>
    <col min="3585" max="3585" width="1.85546875" style="1" customWidth="1"/>
    <col min="3586" max="3586" width="15.7109375" style="1" customWidth="1"/>
    <col min="3587" max="3587" width="22.28515625" style="1" customWidth="1"/>
    <col min="3588" max="3588" width="14.28515625" style="1" customWidth="1"/>
    <col min="3589" max="3589" width="16.28515625" style="1" customWidth="1"/>
    <col min="3590" max="3590" width="13.28515625" style="1" customWidth="1"/>
    <col min="3591" max="3591" width="11.85546875" style="1" customWidth="1"/>
    <col min="3592" max="3592" width="13.7109375" style="1" customWidth="1"/>
    <col min="3593" max="3593" width="11.140625" style="1" customWidth="1"/>
    <col min="3594" max="3594" width="11.28515625" style="1" customWidth="1"/>
    <col min="3595" max="3595" width="10.28515625" style="1" customWidth="1"/>
    <col min="3596" max="3596" width="16.7109375" style="1" customWidth="1"/>
    <col min="3597" max="3597" width="9.140625" style="1"/>
    <col min="3598" max="3598" width="20.28515625" style="1" customWidth="1"/>
    <col min="3599" max="3599" width="23.140625" style="1" customWidth="1"/>
    <col min="3600" max="3600" width="23.7109375" style="1" customWidth="1"/>
    <col min="3601" max="3601" width="19" style="1" customWidth="1"/>
    <col min="3602" max="3602" width="35.140625" style="1" customWidth="1"/>
    <col min="3603" max="3603" width="23.140625" style="1" customWidth="1"/>
    <col min="3604" max="3604" width="18.5703125" style="1" customWidth="1"/>
    <col min="3605" max="3840" width="9.140625" style="1"/>
    <col min="3841" max="3841" width="1.85546875" style="1" customWidth="1"/>
    <col min="3842" max="3842" width="15.7109375" style="1" customWidth="1"/>
    <col min="3843" max="3843" width="22.28515625" style="1" customWidth="1"/>
    <col min="3844" max="3844" width="14.28515625" style="1" customWidth="1"/>
    <col min="3845" max="3845" width="16.28515625" style="1" customWidth="1"/>
    <col min="3846" max="3846" width="13.28515625" style="1" customWidth="1"/>
    <col min="3847" max="3847" width="11.85546875" style="1" customWidth="1"/>
    <col min="3848" max="3848" width="13.7109375" style="1" customWidth="1"/>
    <col min="3849" max="3849" width="11.140625" style="1" customWidth="1"/>
    <col min="3850" max="3850" width="11.28515625" style="1" customWidth="1"/>
    <col min="3851" max="3851" width="10.28515625" style="1" customWidth="1"/>
    <col min="3852" max="3852" width="16.7109375" style="1" customWidth="1"/>
    <col min="3853" max="3853" width="9.140625" style="1"/>
    <col min="3854" max="3854" width="20.28515625" style="1" customWidth="1"/>
    <col min="3855" max="3855" width="23.140625" style="1" customWidth="1"/>
    <col min="3856" max="3856" width="23.7109375" style="1" customWidth="1"/>
    <col min="3857" max="3857" width="19" style="1" customWidth="1"/>
    <col min="3858" max="3858" width="35.140625" style="1" customWidth="1"/>
    <col min="3859" max="3859" width="23.140625" style="1" customWidth="1"/>
    <col min="3860" max="3860" width="18.5703125" style="1" customWidth="1"/>
    <col min="3861" max="4096" width="9.140625" style="1"/>
    <col min="4097" max="4097" width="1.85546875" style="1" customWidth="1"/>
    <col min="4098" max="4098" width="15.7109375" style="1" customWidth="1"/>
    <col min="4099" max="4099" width="22.28515625" style="1" customWidth="1"/>
    <col min="4100" max="4100" width="14.28515625" style="1" customWidth="1"/>
    <col min="4101" max="4101" width="16.28515625" style="1" customWidth="1"/>
    <col min="4102" max="4102" width="13.28515625" style="1" customWidth="1"/>
    <col min="4103" max="4103" width="11.85546875" style="1" customWidth="1"/>
    <col min="4104" max="4104" width="13.7109375" style="1" customWidth="1"/>
    <col min="4105" max="4105" width="11.140625" style="1" customWidth="1"/>
    <col min="4106" max="4106" width="11.28515625" style="1" customWidth="1"/>
    <col min="4107" max="4107" width="10.28515625" style="1" customWidth="1"/>
    <col min="4108" max="4108" width="16.7109375" style="1" customWidth="1"/>
    <col min="4109" max="4109" width="9.140625" style="1"/>
    <col min="4110" max="4110" width="20.28515625" style="1" customWidth="1"/>
    <col min="4111" max="4111" width="23.140625" style="1" customWidth="1"/>
    <col min="4112" max="4112" width="23.7109375" style="1" customWidth="1"/>
    <col min="4113" max="4113" width="19" style="1" customWidth="1"/>
    <col min="4114" max="4114" width="35.140625" style="1" customWidth="1"/>
    <col min="4115" max="4115" width="23.140625" style="1" customWidth="1"/>
    <col min="4116" max="4116" width="18.5703125" style="1" customWidth="1"/>
    <col min="4117" max="4352" width="9.140625" style="1"/>
    <col min="4353" max="4353" width="1.85546875" style="1" customWidth="1"/>
    <col min="4354" max="4354" width="15.7109375" style="1" customWidth="1"/>
    <col min="4355" max="4355" width="22.28515625" style="1" customWidth="1"/>
    <col min="4356" max="4356" width="14.28515625" style="1" customWidth="1"/>
    <col min="4357" max="4357" width="16.28515625" style="1" customWidth="1"/>
    <col min="4358" max="4358" width="13.28515625" style="1" customWidth="1"/>
    <col min="4359" max="4359" width="11.85546875" style="1" customWidth="1"/>
    <col min="4360" max="4360" width="13.7109375" style="1" customWidth="1"/>
    <col min="4361" max="4361" width="11.140625" style="1" customWidth="1"/>
    <col min="4362" max="4362" width="11.28515625" style="1" customWidth="1"/>
    <col min="4363" max="4363" width="10.28515625" style="1" customWidth="1"/>
    <col min="4364" max="4364" width="16.7109375" style="1" customWidth="1"/>
    <col min="4365" max="4365" width="9.140625" style="1"/>
    <col min="4366" max="4366" width="20.28515625" style="1" customWidth="1"/>
    <col min="4367" max="4367" width="23.140625" style="1" customWidth="1"/>
    <col min="4368" max="4368" width="23.7109375" style="1" customWidth="1"/>
    <col min="4369" max="4369" width="19" style="1" customWidth="1"/>
    <col min="4370" max="4370" width="35.140625" style="1" customWidth="1"/>
    <col min="4371" max="4371" width="23.140625" style="1" customWidth="1"/>
    <col min="4372" max="4372" width="18.5703125" style="1" customWidth="1"/>
    <col min="4373" max="4608" width="9.140625" style="1"/>
    <col min="4609" max="4609" width="1.85546875" style="1" customWidth="1"/>
    <col min="4610" max="4610" width="15.7109375" style="1" customWidth="1"/>
    <col min="4611" max="4611" width="22.28515625" style="1" customWidth="1"/>
    <col min="4612" max="4612" width="14.28515625" style="1" customWidth="1"/>
    <col min="4613" max="4613" width="16.28515625" style="1" customWidth="1"/>
    <col min="4614" max="4614" width="13.28515625" style="1" customWidth="1"/>
    <col min="4615" max="4615" width="11.85546875" style="1" customWidth="1"/>
    <col min="4616" max="4616" width="13.7109375" style="1" customWidth="1"/>
    <col min="4617" max="4617" width="11.140625" style="1" customWidth="1"/>
    <col min="4618" max="4618" width="11.28515625" style="1" customWidth="1"/>
    <col min="4619" max="4619" width="10.28515625" style="1" customWidth="1"/>
    <col min="4620" max="4620" width="16.7109375" style="1" customWidth="1"/>
    <col min="4621" max="4621" width="9.140625" style="1"/>
    <col min="4622" max="4622" width="20.28515625" style="1" customWidth="1"/>
    <col min="4623" max="4623" width="23.140625" style="1" customWidth="1"/>
    <col min="4624" max="4624" width="23.7109375" style="1" customWidth="1"/>
    <col min="4625" max="4625" width="19" style="1" customWidth="1"/>
    <col min="4626" max="4626" width="35.140625" style="1" customWidth="1"/>
    <col min="4627" max="4627" width="23.140625" style="1" customWidth="1"/>
    <col min="4628" max="4628" width="18.5703125" style="1" customWidth="1"/>
    <col min="4629" max="4864" width="9.140625" style="1"/>
    <col min="4865" max="4865" width="1.85546875" style="1" customWidth="1"/>
    <col min="4866" max="4866" width="15.7109375" style="1" customWidth="1"/>
    <col min="4867" max="4867" width="22.28515625" style="1" customWidth="1"/>
    <col min="4868" max="4868" width="14.28515625" style="1" customWidth="1"/>
    <col min="4869" max="4869" width="16.28515625" style="1" customWidth="1"/>
    <col min="4870" max="4870" width="13.28515625" style="1" customWidth="1"/>
    <col min="4871" max="4871" width="11.85546875" style="1" customWidth="1"/>
    <col min="4872" max="4872" width="13.7109375" style="1" customWidth="1"/>
    <col min="4873" max="4873" width="11.140625" style="1" customWidth="1"/>
    <col min="4874" max="4874" width="11.28515625" style="1" customWidth="1"/>
    <col min="4875" max="4875" width="10.28515625" style="1" customWidth="1"/>
    <col min="4876" max="4876" width="16.7109375" style="1" customWidth="1"/>
    <col min="4877" max="4877" width="9.140625" style="1"/>
    <col min="4878" max="4878" width="20.28515625" style="1" customWidth="1"/>
    <col min="4879" max="4879" width="23.140625" style="1" customWidth="1"/>
    <col min="4880" max="4880" width="23.7109375" style="1" customWidth="1"/>
    <col min="4881" max="4881" width="19" style="1" customWidth="1"/>
    <col min="4882" max="4882" width="35.140625" style="1" customWidth="1"/>
    <col min="4883" max="4883" width="23.140625" style="1" customWidth="1"/>
    <col min="4884" max="4884" width="18.5703125" style="1" customWidth="1"/>
    <col min="4885" max="5120" width="9.140625" style="1"/>
    <col min="5121" max="5121" width="1.85546875" style="1" customWidth="1"/>
    <col min="5122" max="5122" width="15.7109375" style="1" customWidth="1"/>
    <col min="5123" max="5123" width="22.28515625" style="1" customWidth="1"/>
    <col min="5124" max="5124" width="14.28515625" style="1" customWidth="1"/>
    <col min="5125" max="5125" width="16.28515625" style="1" customWidth="1"/>
    <col min="5126" max="5126" width="13.28515625" style="1" customWidth="1"/>
    <col min="5127" max="5127" width="11.85546875" style="1" customWidth="1"/>
    <col min="5128" max="5128" width="13.7109375" style="1" customWidth="1"/>
    <col min="5129" max="5129" width="11.140625" style="1" customWidth="1"/>
    <col min="5130" max="5130" width="11.28515625" style="1" customWidth="1"/>
    <col min="5131" max="5131" width="10.28515625" style="1" customWidth="1"/>
    <col min="5132" max="5132" width="16.7109375" style="1" customWidth="1"/>
    <col min="5133" max="5133" width="9.140625" style="1"/>
    <col min="5134" max="5134" width="20.28515625" style="1" customWidth="1"/>
    <col min="5135" max="5135" width="23.140625" style="1" customWidth="1"/>
    <col min="5136" max="5136" width="23.7109375" style="1" customWidth="1"/>
    <col min="5137" max="5137" width="19" style="1" customWidth="1"/>
    <col min="5138" max="5138" width="35.140625" style="1" customWidth="1"/>
    <col min="5139" max="5139" width="23.140625" style="1" customWidth="1"/>
    <col min="5140" max="5140" width="18.5703125" style="1" customWidth="1"/>
    <col min="5141" max="5376" width="9.140625" style="1"/>
    <col min="5377" max="5377" width="1.85546875" style="1" customWidth="1"/>
    <col min="5378" max="5378" width="15.7109375" style="1" customWidth="1"/>
    <col min="5379" max="5379" width="22.28515625" style="1" customWidth="1"/>
    <col min="5380" max="5380" width="14.28515625" style="1" customWidth="1"/>
    <col min="5381" max="5381" width="16.28515625" style="1" customWidth="1"/>
    <col min="5382" max="5382" width="13.28515625" style="1" customWidth="1"/>
    <col min="5383" max="5383" width="11.85546875" style="1" customWidth="1"/>
    <col min="5384" max="5384" width="13.7109375" style="1" customWidth="1"/>
    <col min="5385" max="5385" width="11.140625" style="1" customWidth="1"/>
    <col min="5386" max="5386" width="11.28515625" style="1" customWidth="1"/>
    <col min="5387" max="5387" width="10.28515625" style="1" customWidth="1"/>
    <col min="5388" max="5388" width="16.7109375" style="1" customWidth="1"/>
    <col min="5389" max="5389" width="9.140625" style="1"/>
    <col min="5390" max="5390" width="20.28515625" style="1" customWidth="1"/>
    <col min="5391" max="5391" width="23.140625" style="1" customWidth="1"/>
    <col min="5392" max="5392" width="23.7109375" style="1" customWidth="1"/>
    <col min="5393" max="5393" width="19" style="1" customWidth="1"/>
    <col min="5394" max="5394" width="35.140625" style="1" customWidth="1"/>
    <col min="5395" max="5395" width="23.140625" style="1" customWidth="1"/>
    <col min="5396" max="5396" width="18.5703125" style="1" customWidth="1"/>
    <col min="5397" max="5632" width="9.140625" style="1"/>
    <col min="5633" max="5633" width="1.85546875" style="1" customWidth="1"/>
    <col min="5634" max="5634" width="15.7109375" style="1" customWidth="1"/>
    <col min="5635" max="5635" width="22.28515625" style="1" customWidth="1"/>
    <col min="5636" max="5636" width="14.28515625" style="1" customWidth="1"/>
    <col min="5637" max="5637" width="16.28515625" style="1" customWidth="1"/>
    <col min="5638" max="5638" width="13.28515625" style="1" customWidth="1"/>
    <col min="5639" max="5639" width="11.85546875" style="1" customWidth="1"/>
    <col min="5640" max="5640" width="13.7109375" style="1" customWidth="1"/>
    <col min="5641" max="5641" width="11.140625" style="1" customWidth="1"/>
    <col min="5642" max="5642" width="11.28515625" style="1" customWidth="1"/>
    <col min="5643" max="5643" width="10.28515625" style="1" customWidth="1"/>
    <col min="5644" max="5644" width="16.7109375" style="1" customWidth="1"/>
    <col min="5645" max="5645" width="9.140625" style="1"/>
    <col min="5646" max="5646" width="20.28515625" style="1" customWidth="1"/>
    <col min="5647" max="5647" width="23.140625" style="1" customWidth="1"/>
    <col min="5648" max="5648" width="23.7109375" style="1" customWidth="1"/>
    <col min="5649" max="5649" width="19" style="1" customWidth="1"/>
    <col min="5650" max="5650" width="35.140625" style="1" customWidth="1"/>
    <col min="5651" max="5651" width="23.140625" style="1" customWidth="1"/>
    <col min="5652" max="5652" width="18.5703125" style="1" customWidth="1"/>
    <col min="5653" max="5888" width="9.140625" style="1"/>
    <col min="5889" max="5889" width="1.85546875" style="1" customWidth="1"/>
    <col min="5890" max="5890" width="15.7109375" style="1" customWidth="1"/>
    <col min="5891" max="5891" width="22.28515625" style="1" customWidth="1"/>
    <col min="5892" max="5892" width="14.28515625" style="1" customWidth="1"/>
    <col min="5893" max="5893" width="16.28515625" style="1" customWidth="1"/>
    <col min="5894" max="5894" width="13.28515625" style="1" customWidth="1"/>
    <col min="5895" max="5895" width="11.85546875" style="1" customWidth="1"/>
    <col min="5896" max="5896" width="13.7109375" style="1" customWidth="1"/>
    <col min="5897" max="5897" width="11.140625" style="1" customWidth="1"/>
    <col min="5898" max="5898" width="11.28515625" style="1" customWidth="1"/>
    <col min="5899" max="5899" width="10.28515625" style="1" customWidth="1"/>
    <col min="5900" max="5900" width="16.7109375" style="1" customWidth="1"/>
    <col min="5901" max="5901" width="9.140625" style="1"/>
    <col min="5902" max="5902" width="20.28515625" style="1" customWidth="1"/>
    <col min="5903" max="5903" width="23.140625" style="1" customWidth="1"/>
    <col min="5904" max="5904" width="23.7109375" style="1" customWidth="1"/>
    <col min="5905" max="5905" width="19" style="1" customWidth="1"/>
    <col min="5906" max="5906" width="35.140625" style="1" customWidth="1"/>
    <col min="5907" max="5907" width="23.140625" style="1" customWidth="1"/>
    <col min="5908" max="5908" width="18.5703125" style="1" customWidth="1"/>
    <col min="5909" max="6144" width="9.140625" style="1"/>
    <col min="6145" max="6145" width="1.85546875" style="1" customWidth="1"/>
    <col min="6146" max="6146" width="15.7109375" style="1" customWidth="1"/>
    <col min="6147" max="6147" width="22.28515625" style="1" customWidth="1"/>
    <col min="6148" max="6148" width="14.28515625" style="1" customWidth="1"/>
    <col min="6149" max="6149" width="16.28515625" style="1" customWidth="1"/>
    <col min="6150" max="6150" width="13.28515625" style="1" customWidth="1"/>
    <col min="6151" max="6151" width="11.85546875" style="1" customWidth="1"/>
    <col min="6152" max="6152" width="13.7109375" style="1" customWidth="1"/>
    <col min="6153" max="6153" width="11.140625" style="1" customWidth="1"/>
    <col min="6154" max="6154" width="11.28515625" style="1" customWidth="1"/>
    <col min="6155" max="6155" width="10.28515625" style="1" customWidth="1"/>
    <col min="6156" max="6156" width="16.7109375" style="1" customWidth="1"/>
    <col min="6157" max="6157" width="9.140625" style="1"/>
    <col min="6158" max="6158" width="20.28515625" style="1" customWidth="1"/>
    <col min="6159" max="6159" width="23.140625" style="1" customWidth="1"/>
    <col min="6160" max="6160" width="23.7109375" style="1" customWidth="1"/>
    <col min="6161" max="6161" width="19" style="1" customWidth="1"/>
    <col min="6162" max="6162" width="35.140625" style="1" customWidth="1"/>
    <col min="6163" max="6163" width="23.140625" style="1" customWidth="1"/>
    <col min="6164" max="6164" width="18.5703125" style="1" customWidth="1"/>
    <col min="6165" max="6400" width="9.140625" style="1"/>
    <col min="6401" max="6401" width="1.85546875" style="1" customWidth="1"/>
    <col min="6402" max="6402" width="15.7109375" style="1" customWidth="1"/>
    <col min="6403" max="6403" width="22.28515625" style="1" customWidth="1"/>
    <col min="6404" max="6404" width="14.28515625" style="1" customWidth="1"/>
    <col min="6405" max="6405" width="16.28515625" style="1" customWidth="1"/>
    <col min="6406" max="6406" width="13.28515625" style="1" customWidth="1"/>
    <col min="6407" max="6407" width="11.85546875" style="1" customWidth="1"/>
    <col min="6408" max="6408" width="13.7109375" style="1" customWidth="1"/>
    <col min="6409" max="6409" width="11.140625" style="1" customWidth="1"/>
    <col min="6410" max="6410" width="11.28515625" style="1" customWidth="1"/>
    <col min="6411" max="6411" width="10.28515625" style="1" customWidth="1"/>
    <col min="6412" max="6412" width="16.7109375" style="1" customWidth="1"/>
    <col min="6413" max="6413" width="9.140625" style="1"/>
    <col min="6414" max="6414" width="20.28515625" style="1" customWidth="1"/>
    <col min="6415" max="6415" width="23.140625" style="1" customWidth="1"/>
    <col min="6416" max="6416" width="23.7109375" style="1" customWidth="1"/>
    <col min="6417" max="6417" width="19" style="1" customWidth="1"/>
    <col min="6418" max="6418" width="35.140625" style="1" customWidth="1"/>
    <col min="6419" max="6419" width="23.140625" style="1" customWidth="1"/>
    <col min="6420" max="6420" width="18.5703125" style="1" customWidth="1"/>
    <col min="6421" max="6656" width="9.140625" style="1"/>
    <col min="6657" max="6657" width="1.85546875" style="1" customWidth="1"/>
    <col min="6658" max="6658" width="15.7109375" style="1" customWidth="1"/>
    <col min="6659" max="6659" width="22.28515625" style="1" customWidth="1"/>
    <col min="6660" max="6660" width="14.28515625" style="1" customWidth="1"/>
    <col min="6661" max="6661" width="16.28515625" style="1" customWidth="1"/>
    <col min="6662" max="6662" width="13.28515625" style="1" customWidth="1"/>
    <col min="6663" max="6663" width="11.85546875" style="1" customWidth="1"/>
    <col min="6664" max="6664" width="13.7109375" style="1" customWidth="1"/>
    <col min="6665" max="6665" width="11.140625" style="1" customWidth="1"/>
    <col min="6666" max="6666" width="11.28515625" style="1" customWidth="1"/>
    <col min="6667" max="6667" width="10.28515625" style="1" customWidth="1"/>
    <col min="6668" max="6668" width="16.7109375" style="1" customWidth="1"/>
    <col min="6669" max="6669" width="9.140625" style="1"/>
    <col min="6670" max="6670" width="20.28515625" style="1" customWidth="1"/>
    <col min="6671" max="6671" width="23.140625" style="1" customWidth="1"/>
    <col min="6672" max="6672" width="23.7109375" style="1" customWidth="1"/>
    <col min="6673" max="6673" width="19" style="1" customWidth="1"/>
    <col min="6674" max="6674" width="35.140625" style="1" customWidth="1"/>
    <col min="6675" max="6675" width="23.140625" style="1" customWidth="1"/>
    <col min="6676" max="6676" width="18.5703125" style="1" customWidth="1"/>
    <col min="6677" max="6912" width="9.140625" style="1"/>
    <col min="6913" max="6913" width="1.85546875" style="1" customWidth="1"/>
    <col min="6914" max="6914" width="15.7109375" style="1" customWidth="1"/>
    <col min="6915" max="6915" width="22.28515625" style="1" customWidth="1"/>
    <col min="6916" max="6916" width="14.28515625" style="1" customWidth="1"/>
    <col min="6917" max="6917" width="16.28515625" style="1" customWidth="1"/>
    <col min="6918" max="6918" width="13.28515625" style="1" customWidth="1"/>
    <col min="6919" max="6919" width="11.85546875" style="1" customWidth="1"/>
    <col min="6920" max="6920" width="13.7109375" style="1" customWidth="1"/>
    <col min="6921" max="6921" width="11.140625" style="1" customWidth="1"/>
    <col min="6922" max="6922" width="11.28515625" style="1" customWidth="1"/>
    <col min="6923" max="6923" width="10.28515625" style="1" customWidth="1"/>
    <col min="6924" max="6924" width="16.7109375" style="1" customWidth="1"/>
    <col min="6925" max="6925" width="9.140625" style="1"/>
    <col min="6926" max="6926" width="20.28515625" style="1" customWidth="1"/>
    <col min="6927" max="6927" width="23.140625" style="1" customWidth="1"/>
    <col min="6928" max="6928" width="23.7109375" style="1" customWidth="1"/>
    <col min="6929" max="6929" width="19" style="1" customWidth="1"/>
    <col min="6930" max="6930" width="35.140625" style="1" customWidth="1"/>
    <col min="6931" max="6931" width="23.140625" style="1" customWidth="1"/>
    <col min="6932" max="6932" width="18.5703125" style="1" customWidth="1"/>
    <col min="6933" max="7168" width="9.140625" style="1"/>
    <col min="7169" max="7169" width="1.85546875" style="1" customWidth="1"/>
    <col min="7170" max="7170" width="15.7109375" style="1" customWidth="1"/>
    <col min="7171" max="7171" width="22.28515625" style="1" customWidth="1"/>
    <col min="7172" max="7172" width="14.28515625" style="1" customWidth="1"/>
    <col min="7173" max="7173" width="16.28515625" style="1" customWidth="1"/>
    <col min="7174" max="7174" width="13.28515625" style="1" customWidth="1"/>
    <col min="7175" max="7175" width="11.85546875" style="1" customWidth="1"/>
    <col min="7176" max="7176" width="13.7109375" style="1" customWidth="1"/>
    <col min="7177" max="7177" width="11.140625" style="1" customWidth="1"/>
    <col min="7178" max="7178" width="11.28515625" style="1" customWidth="1"/>
    <col min="7179" max="7179" width="10.28515625" style="1" customWidth="1"/>
    <col min="7180" max="7180" width="16.7109375" style="1" customWidth="1"/>
    <col min="7181" max="7181" width="9.140625" style="1"/>
    <col min="7182" max="7182" width="20.28515625" style="1" customWidth="1"/>
    <col min="7183" max="7183" width="23.140625" style="1" customWidth="1"/>
    <col min="7184" max="7184" width="23.7109375" style="1" customWidth="1"/>
    <col min="7185" max="7185" width="19" style="1" customWidth="1"/>
    <col min="7186" max="7186" width="35.140625" style="1" customWidth="1"/>
    <col min="7187" max="7187" width="23.140625" style="1" customWidth="1"/>
    <col min="7188" max="7188" width="18.5703125" style="1" customWidth="1"/>
    <col min="7189" max="7424" width="9.140625" style="1"/>
    <col min="7425" max="7425" width="1.85546875" style="1" customWidth="1"/>
    <col min="7426" max="7426" width="15.7109375" style="1" customWidth="1"/>
    <col min="7427" max="7427" width="22.28515625" style="1" customWidth="1"/>
    <col min="7428" max="7428" width="14.28515625" style="1" customWidth="1"/>
    <col min="7429" max="7429" width="16.28515625" style="1" customWidth="1"/>
    <col min="7430" max="7430" width="13.28515625" style="1" customWidth="1"/>
    <col min="7431" max="7431" width="11.85546875" style="1" customWidth="1"/>
    <col min="7432" max="7432" width="13.7109375" style="1" customWidth="1"/>
    <col min="7433" max="7433" width="11.140625" style="1" customWidth="1"/>
    <col min="7434" max="7434" width="11.28515625" style="1" customWidth="1"/>
    <col min="7435" max="7435" width="10.28515625" style="1" customWidth="1"/>
    <col min="7436" max="7436" width="16.7109375" style="1" customWidth="1"/>
    <col min="7437" max="7437" width="9.140625" style="1"/>
    <col min="7438" max="7438" width="20.28515625" style="1" customWidth="1"/>
    <col min="7439" max="7439" width="23.140625" style="1" customWidth="1"/>
    <col min="7440" max="7440" width="23.7109375" style="1" customWidth="1"/>
    <col min="7441" max="7441" width="19" style="1" customWidth="1"/>
    <col min="7442" max="7442" width="35.140625" style="1" customWidth="1"/>
    <col min="7443" max="7443" width="23.140625" style="1" customWidth="1"/>
    <col min="7444" max="7444" width="18.5703125" style="1" customWidth="1"/>
    <col min="7445" max="7680" width="9.140625" style="1"/>
    <col min="7681" max="7681" width="1.85546875" style="1" customWidth="1"/>
    <col min="7682" max="7682" width="15.7109375" style="1" customWidth="1"/>
    <col min="7683" max="7683" width="22.28515625" style="1" customWidth="1"/>
    <col min="7684" max="7684" width="14.28515625" style="1" customWidth="1"/>
    <col min="7685" max="7685" width="16.28515625" style="1" customWidth="1"/>
    <col min="7686" max="7686" width="13.28515625" style="1" customWidth="1"/>
    <col min="7687" max="7687" width="11.85546875" style="1" customWidth="1"/>
    <col min="7688" max="7688" width="13.7109375" style="1" customWidth="1"/>
    <col min="7689" max="7689" width="11.140625" style="1" customWidth="1"/>
    <col min="7690" max="7690" width="11.28515625" style="1" customWidth="1"/>
    <col min="7691" max="7691" width="10.28515625" style="1" customWidth="1"/>
    <col min="7692" max="7692" width="16.7109375" style="1" customWidth="1"/>
    <col min="7693" max="7693" width="9.140625" style="1"/>
    <col min="7694" max="7694" width="20.28515625" style="1" customWidth="1"/>
    <col min="7695" max="7695" width="23.140625" style="1" customWidth="1"/>
    <col min="7696" max="7696" width="23.7109375" style="1" customWidth="1"/>
    <col min="7697" max="7697" width="19" style="1" customWidth="1"/>
    <col min="7698" max="7698" width="35.140625" style="1" customWidth="1"/>
    <col min="7699" max="7699" width="23.140625" style="1" customWidth="1"/>
    <col min="7700" max="7700" width="18.5703125" style="1" customWidth="1"/>
    <col min="7701" max="7936" width="9.140625" style="1"/>
    <col min="7937" max="7937" width="1.85546875" style="1" customWidth="1"/>
    <col min="7938" max="7938" width="15.7109375" style="1" customWidth="1"/>
    <col min="7939" max="7939" width="22.28515625" style="1" customWidth="1"/>
    <col min="7940" max="7940" width="14.28515625" style="1" customWidth="1"/>
    <col min="7941" max="7941" width="16.28515625" style="1" customWidth="1"/>
    <col min="7942" max="7942" width="13.28515625" style="1" customWidth="1"/>
    <col min="7943" max="7943" width="11.85546875" style="1" customWidth="1"/>
    <col min="7944" max="7944" width="13.7109375" style="1" customWidth="1"/>
    <col min="7945" max="7945" width="11.140625" style="1" customWidth="1"/>
    <col min="7946" max="7946" width="11.28515625" style="1" customWidth="1"/>
    <col min="7947" max="7947" width="10.28515625" style="1" customWidth="1"/>
    <col min="7948" max="7948" width="16.7109375" style="1" customWidth="1"/>
    <col min="7949" max="7949" width="9.140625" style="1"/>
    <col min="7950" max="7950" width="20.28515625" style="1" customWidth="1"/>
    <col min="7951" max="7951" width="23.140625" style="1" customWidth="1"/>
    <col min="7952" max="7952" width="23.7109375" style="1" customWidth="1"/>
    <col min="7953" max="7953" width="19" style="1" customWidth="1"/>
    <col min="7954" max="7954" width="35.140625" style="1" customWidth="1"/>
    <col min="7955" max="7955" width="23.140625" style="1" customWidth="1"/>
    <col min="7956" max="7956" width="18.5703125" style="1" customWidth="1"/>
    <col min="7957" max="8192" width="9.140625" style="1"/>
    <col min="8193" max="8193" width="1.85546875" style="1" customWidth="1"/>
    <col min="8194" max="8194" width="15.7109375" style="1" customWidth="1"/>
    <col min="8195" max="8195" width="22.28515625" style="1" customWidth="1"/>
    <col min="8196" max="8196" width="14.28515625" style="1" customWidth="1"/>
    <col min="8197" max="8197" width="16.28515625" style="1" customWidth="1"/>
    <col min="8198" max="8198" width="13.28515625" style="1" customWidth="1"/>
    <col min="8199" max="8199" width="11.85546875" style="1" customWidth="1"/>
    <col min="8200" max="8200" width="13.7109375" style="1" customWidth="1"/>
    <col min="8201" max="8201" width="11.140625" style="1" customWidth="1"/>
    <col min="8202" max="8202" width="11.28515625" style="1" customWidth="1"/>
    <col min="8203" max="8203" width="10.28515625" style="1" customWidth="1"/>
    <col min="8204" max="8204" width="16.7109375" style="1" customWidth="1"/>
    <col min="8205" max="8205" width="9.140625" style="1"/>
    <col min="8206" max="8206" width="20.28515625" style="1" customWidth="1"/>
    <col min="8207" max="8207" width="23.140625" style="1" customWidth="1"/>
    <col min="8208" max="8208" width="23.7109375" style="1" customWidth="1"/>
    <col min="8209" max="8209" width="19" style="1" customWidth="1"/>
    <col min="8210" max="8210" width="35.140625" style="1" customWidth="1"/>
    <col min="8211" max="8211" width="23.140625" style="1" customWidth="1"/>
    <col min="8212" max="8212" width="18.5703125" style="1" customWidth="1"/>
    <col min="8213" max="8448" width="9.140625" style="1"/>
    <col min="8449" max="8449" width="1.85546875" style="1" customWidth="1"/>
    <col min="8450" max="8450" width="15.7109375" style="1" customWidth="1"/>
    <col min="8451" max="8451" width="22.28515625" style="1" customWidth="1"/>
    <col min="8452" max="8452" width="14.28515625" style="1" customWidth="1"/>
    <col min="8453" max="8453" width="16.28515625" style="1" customWidth="1"/>
    <col min="8454" max="8454" width="13.28515625" style="1" customWidth="1"/>
    <col min="8455" max="8455" width="11.85546875" style="1" customWidth="1"/>
    <col min="8456" max="8456" width="13.7109375" style="1" customWidth="1"/>
    <col min="8457" max="8457" width="11.140625" style="1" customWidth="1"/>
    <col min="8458" max="8458" width="11.28515625" style="1" customWidth="1"/>
    <col min="8459" max="8459" width="10.28515625" style="1" customWidth="1"/>
    <col min="8460" max="8460" width="16.7109375" style="1" customWidth="1"/>
    <col min="8461" max="8461" width="9.140625" style="1"/>
    <col min="8462" max="8462" width="20.28515625" style="1" customWidth="1"/>
    <col min="8463" max="8463" width="23.140625" style="1" customWidth="1"/>
    <col min="8464" max="8464" width="23.7109375" style="1" customWidth="1"/>
    <col min="8465" max="8465" width="19" style="1" customWidth="1"/>
    <col min="8466" max="8466" width="35.140625" style="1" customWidth="1"/>
    <col min="8467" max="8467" width="23.140625" style="1" customWidth="1"/>
    <col min="8468" max="8468" width="18.5703125" style="1" customWidth="1"/>
    <col min="8469" max="8704" width="9.140625" style="1"/>
    <col min="8705" max="8705" width="1.85546875" style="1" customWidth="1"/>
    <col min="8706" max="8706" width="15.7109375" style="1" customWidth="1"/>
    <col min="8707" max="8707" width="22.28515625" style="1" customWidth="1"/>
    <col min="8708" max="8708" width="14.28515625" style="1" customWidth="1"/>
    <col min="8709" max="8709" width="16.28515625" style="1" customWidth="1"/>
    <col min="8710" max="8710" width="13.28515625" style="1" customWidth="1"/>
    <col min="8711" max="8711" width="11.85546875" style="1" customWidth="1"/>
    <col min="8712" max="8712" width="13.7109375" style="1" customWidth="1"/>
    <col min="8713" max="8713" width="11.140625" style="1" customWidth="1"/>
    <col min="8714" max="8714" width="11.28515625" style="1" customWidth="1"/>
    <col min="8715" max="8715" width="10.28515625" style="1" customWidth="1"/>
    <col min="8716" max="8716" width="16.7109375" style="1" customWidth="1"/>
    <col min="8717" max="8717" width="9.140625" style="1"/>
    <col min="8718" max="8718" width="20.28515625" style="1" customWidth="1"/>
    <col min="8719" max="8719" width="23.140625" style="1" customWidth="1"/>
    <col min="8720" max="8720" width="23.7109375" style="1" customWidth="1"/>
    <col min="8721" max="8721" width="19" style="1" customWidth="1"/>
    <col min="8722" max="8722" width="35.140625" style="1" customWidth="1"/>
    <col min="8723" max="8723" width="23.140625" style="1" customWidth="1"/>
    <col min="8724" max="8724" width="18.5703125" style="1" customWidth="1"/>
    <col min="8725" max="8960" width="9.140625" style="1"/>
    <col min="8961" max="8961" width="1.85546875" style="1" customWidth="1"/>
    <col min="8962" max="8962" width="15.7109375" style="1" customWidth="1"/>
    <col min="8963" max="8963" width="22.28515625" style="1" customWidth="1"/>
    <col min="8964" max="8964" width="14.28515625" style="1" customWidth="1"/>
    <col min="8965" max="8965" width="16.28515625" style="1" customWidth="1"/>
    <col min="8966" max="8966" width="13.28515625" style="1" customWidth="1"/>
    <col min="8967" max="8967" width="11.85546875" style="1" customWidth="1"/>
    <col min="8968" max="8968" width="13.7109375" style="1" customWidth="1"/>
    <col min="8969" max="8969" width="11.140625" style="1" customWidth="1"/>
    <col min="8970" max="8970" width="11.28515625" style="1" customWidth="1"/>
    <col min="8971" max="8971" width="10.28515625" style="1" customWidth="1"/>
    <col min="8972" max="8972" width="16.7109375" style="1" customWidth="1"/>
    <col min="8973" max="8973" width="9.140625" style="1"/>
    <col min="8974" max="8974" width="20.28515625" style="1" customWidth="1"/>
    <col min="8975" max="8975" width="23.140625" style="1" customWidth="1"/>
    <col min="8976" max="8976" width="23.7109375" style="1" customWidth="1"/>
    <col min="8977" max="8977" width="19" style="1" customWidth="1"/>
    <col min="8978" max="8978" width="35.140625" style="1" customWidth="1"/>
    <col min="8979" max="8979" width="23.140625" style="1" customWidth="1"/>
    <col min="8980" max="8980" width="18.5703125" style="1" customWidth="1"/>
    <col min="8981" max="9216" width="9.140625" style="1"/>
    <col min="9217" max="9217" width="1.85546875" style="1" customWidth="1"/>
    <col min="9218" max="9218" width="15.7109375" style="1" customWidth="1"/>
    <col min="9219" max="9219" width="22.28515625" style="1" customWidth="1"/>
    <col min="9220" max="9220" width="14.28515625" style="1" customWidth="1"/>
    <col min="9221" max="9221" width="16.28515625" style="1" customWidth="1"/>
    <col min="9222" max="9222" width="13.28515625" style="1" customWidth="1"/>
    <col min="9223" max="9223" width="11.85546875" style="1" customWidth="1"/>
    <col min="9224" max="9224" width="13.7109375" style="1" customWidth="1"/>
    <col min="9225" max="9225" width="11.140625" style="1" customWidth="1"/>
    <col min="9226" max="9226" width="11.28515625" style="1" customWidth="1"/>
    <col min="9227" max="9227" width="10.28515625" style="1" customWidth="1"/>
    <col min="9228" max="9228" width="16.7109375" style="1" customWidth="1"/>
    <col min="9229" max="9229" width="9.140625" style="1"/>
    <col min="9230" max="9230" width="20.28515625" style="1" customWidth="1"/>
    <col min="9231" max="9231" width="23.140625" style="1" customWidth="1"/>
    <col min="9232" max="9232" width="23.7109375" style="1" customWidth="1"/>
    <col min="9233" max="9233" width="19" style="1" customWidth="1"/>
    <col min="9234" max="9234" width="35.140625" style="1" customWidth="1"/>
    <col min="9235" max="9235" width="23.140625" style="1" customWidth="1"/>
    <col min="9236" max="9236" width="18.5703125" style="1" customWidth="1"/>
    <col min="9237" max="9472" width="9.140625" style="1"/>
    <col min="9473" max="9473" width="1.85546875" style="1" customWidth="1"/>
    <col min="9474" max="9474" width="15.7109375" style="1" customWidth="1"/>
    <col min="9475" max="9475" width="22.28515625" style="1" customWidth="1"/>
    <col min="9476" max="9476" width="14.28515625" style="1" customWidth="1"/>
    <col min="9477" max="9477" width="16.28515625" style="1" customWidth="1"/>
    <col min="9478" max="9478" width="13.28515625" style="1" customWidth="1"/>
    <col min="9479" max="9479" width="11.85546875" style="1" customWidth="1"/>
    <col min="9480" max="9480" width="13.7109375" style="1" customWidth="1"/>
    <col min="9481" max="9481" width="11.140625" style="1" customWidth="1"/>
    <col min="9482" max="9482" width="11.28515625" style="1" customWidth="1"/>
    <col min="9483" max="9483" width="10.28515625" style="1" customWidth="1"/>
    <col min="9484" max="9484" width="16.7109375" style="1" customWidth="1"/>
    <col min="9485" max="9485" width="9.140625" style="1"/>
    <col min="9486" max="9486" width="20.28515625" style="1" customWidth="1"/>
    <col min="9487" max="9487" width="23.140625" style="1" customWidth="1"/>
    <col min="9488" max="9488" width="23.7109375" style="1" customWidth="1"/>
    <col min="9489" max="9489" width="19" style="1" customWidth="1"/>
    <col min="9490" max="9490" width="35.140625" style="1" customWidth="1"/>
    <col min="9491" max="9491" width="23.140625" style="1" customWidth="1"/>
    <col min="9492" max="9492" width="18.5703125" style="1" customWidth="1"/>
    <col min="9493" max="9728" width="9.140625" style="1"/>
    <col min="9729" max="9729" width="1.85546875" style="1" customWidth="1"/>
    <col min="9730" max="9730" width="15.7109375" style="1" customWidth="1"/>
    <col min="9731" max="9731" width="22.28515625" style="1" customWidth="1"/>
    <col min="9732" max="9732" width="14.28515625" style="1" customWidth="1"/>
    <col min="9733" max="9733" width="16.28515625" style="1" customWidth="1"/>
    <col min="9734" max="9734" width="13.28515625" style="1" customWidth="1"/>
    <col min="9735" max="9735" width="11.85546875" style="1" customWidth="1"/>
    <col min="9736" max="9736" width="13.7109375" style="1" customWidth="1"/>
    <col min="9737" max="9737" width="11.140625" style="1" customWidth="1"/>
    <col min="9738" max="9738" width="11.28515625" style="1" customWidth="1"/>
    <col min="9739" max="9739" width="10.28515625" style="1" customWidth="1"/>
    <col min="9740" max="9740" width="16.7109375" style="1" customWidth="1"/>
    <col min="9741" max="9741" width="9.140625" style="1"/>
    <col min="9742" max="9742" width="20.28515625" style="1" customWidth="1"/>
    <col min="9743" max="9743" width="23.140625" style="1" customWidth="1"/>
    <col min="9744" max="9744" width="23.7109375" style="1" customWidth="1"/>
    <col min="9745" max="9745" width="19" style="1" customWidth="1"/>
    <col min="9746" max="9746" width="35.140625" style="1" customWidth="1"/>
    <col min="9747" max="9747" width="23.140625" style="1" customWidth="1"/>
    <col min="9748" max="9748" width="18.5703125" style="1" customWidth="1"/>
    <col min="9749" max="9984" width="9.140625" style="1"/>
    <col min="9985" max="9985" width="1.85546875" style="1" customWidth="1"/>
    <col min="9986" max="9986" width="15.7109375" style="1" customWidth="1"/>
    <col min="9987" max="9987" width="22.28515625" style="1" customWidth="1"/>
    <col min="9988" max="9988" width="14.28515625" style="1" customWidth="1"/>
    <col min="9989" max="9989" width="16.28515625" style="1" customWidth="1"/>
    <col min="9990" max="9990" width="13.28515625" style="1" customWidth="1"/>
    <col min="9991" max="9991" width="11.85546875" style="1" customWidth="1"/>
    <col min="9992" max="9992" width="13.7109375" style="1" customWidth="1"/>
    <col min="9993" max="9993" width="11.140625" style="1" customWidth="1"/>
    <col min="9994" max="9994" width="11.28515625" style="1" customWidth="1"/>
    <col min="9995" max="9995" width="10.28515625" style="1" customWidth="1"/>
    <col min="9996" max="9996" width="16.7109375" style="1" customWidth="1"/>
    <col min="9997" max="9997" width="9.140625" style="1"/>
    <col min="9998" max="9998" width="20.28515625" style="1" customWidth="1"/>
    <col min="9999" max="9999" width="23.140625" style="1" customWidth="1"/>
    <col min="10000" max="10000" width="23.7109375" style="1" customWidth="1"/>
    <col min="10001" max="10001" width="19" style="1" customWidth="1"/>
    <col min="10002" max="10002" width="35.140625" style="1" customWidth="1"/>
    <col min="10003" max="10003" width="23.140625" style="1" customWidth="1"/>
    <col min="10004" max="10004" width="18.5703125" style="1" customWidth="1"/>
    <col min="10005" max="10240" width="9.140625" style="1"/>
    <col min="10241" max="10241" width="1.85546875" style="1" customWidth="1"/>
    <col min="10242" max="10242" width="15.7109375" style="1" customWidth="1"/>
    <col min="10243" max="10243" width="22.28515625" style="1" customWidth="1"/>
    <col min="10244" max="10244" width="14.28515625" style="1" customWidth="1"/>
    <col min="10245" max="10245" width="16.28515625" style="1" customWidth="1"/>
    <col min="10246" max="10246" width="13.28515625" style="1" customWidth="1"/>
    <col min="10247" max="10247" width="11.85546875" style="1" customWidth="1"/>
    <col min="10248" max="10248" width="13.7109375" style="1" customWidth="1"/>
    <col min="10249" max="10249" width="11.140625" style="1" customWidth="1"/>
    <col min="10250" max="10250" width="11.28515625" style="1" customWidth="1"/>
    <col min="10251" max="10251" width="10.28515625" style="1" customWidth="1"/>
    <col min="10252" max="10252" width="16.7109375" style="1" customWidth="1"/>
    <col min="10253" max="10253" width="9.140625" style="1"/>
    <col min="10254" max="10254" width="20.28515625" style="1" customWidth="1"/>
    <col min="10255" max="10255" width="23.140625" style="1" customWidth="1"/>
    <col min="10256" max="10256" width="23.7109375" style="1" customWidth="1"/>
    <col min="10257" max="10257" width="19" style="1" customWidth="1"/>
    <col min="10258" max="10258" width="35.140625" style="1" customWidth="1"/>
    <col min="10259" max="10259" width="23.140625" style="1" customWidth="1"/>
    <col min="10260" max="10260" width="18.5703125" style="1" customWidth="1"/>
    <col min="10261" max="10496" width="9.140625" style="1"/>
    <col min="10497" max="10497" width="1.85546875" style="1" customWidth="1"/>
    <col min="10498" max="10498" width="15.7109375" style="1" customWidth="1"/>
    <col min="10499" max="10499" width="22.28515625" style="1" customWidth="1"/>
    <col min="10500" max="10500" width="14.28515625" style="1" customWidth="1"/>
    <col min="10501" max="10501" width="16.28515625" style="1" customWidth="1"/>
    <col min="10502" max="10502" width="13.28515625" style="1" customWidth="1"/>
    <col min="10503" max="10503" width="11.85546875" style="1" customWidth="1"/>
    <col min="10504" max="10504" width="13.7109375" style="1" customWidth="1"/>
    <col min="10505" max="10505" width="11.140625" style="1" customWidth="1"/>
    <col min="10506" max="10506" width="11.28515625" style="1" customWidth="1"/>
    <col min="10507" max="10507" width="10.28515625" style="1" customWidth="1"/>
    <col min="10508" max="10508" width="16.7109375" style="1" customWidth="1"/>
    <col min="10509" max="10509" width="9.140625" style="1"/>
    <col min="10510" max="10510" width="20.28515625" style="1" customWidth="1"/>
    <col min="10511" max="10511" width="23.140625" style="1" customWidth="1"/>
    <col min="10512" max="10512" width="23.7109375" style="1" customWidth="1"/>
    <col min="10513" max="10513" width="19" style="1" customWidth="1"/>
    <col min="10514" max="10514" width="35.140625" style="1" customWidth="1"/>
    <col min="10515" max="10515" width="23.140625" style="1" customWidth="1"/>
    <col min="10516" max="10516" width="18.5703125" style="1" customWidth="1"/>
    <col min="10517" max="10752" width="9.140625" style="1"/>
    <col min="10753" max="10753" width="1.85546875" style="1" customWidth="1"/>
    <col min="10754" max="10754" width="15.7109375" style="1" customWidth="1"/>
    <col min="10755" max="10755" width="22.28515625" style="1" customWidth="1"/>
    <col min="10756" max="10756" width="14.28515625" style="1" customWidth="1"/>
    <col min="10757" max="10757" width="16.28515625" style="1" customWidth="1"/>
    <col min="10758" max="10758" width="13.28515625" style="1" customWidth="1"/>
    <col min="10759" max="10759" width="11.85546875" style="1" customWidth="1"/>
    <col min="10760" max="10760" width="13.7109375" style="1" customWidth="1"/>
    <col min="10761" max="10761" width="11.140625" style="1" customWidth="1"/>
    <col min="10762" max="10762" width="11.28515625" style="1" customWidth="1"/>
    <col min="10763" max="10763" width="10.28515625" style="1" customWidth="1"/>
    <col min="10764" max="10764" width="16.7109375" style="1" customWidth="1"/>
    <col min="10765" max="10765" width="9.140625" style="1"/>
    <col min="10766" max="10766" width="20.28515625" style="1" customWidth="1"/>
    <col min="10767" max="10767" width="23.140625" style="1" customWidth="1"/>
    <col min="10768" max="10768" width="23.7109375" style="1" customWidth="1"/>
    <col min="10769" max="10769" width="19" style="1" customWidth="1"/>
    <col min="10770" max="10770" width="35.140625" style="1" customWidth="1"/>
    <col min="10771" max="10771" width="23.140625" style="1" customWidth="1"/>
    <col min="10772" max="10772" width="18.5703125" style="1" customWidth="1"/>
    <col min="10773" max="11008" width="9.140625" style="1"/>
    <col min="11009" max="11009" width="1.85546875" style="1" customWidth="1"/>
    <col min="11010" max="11010" width="15.7109375" style="1" customWidth="1"/>
    <col min="11011" max="11011" width="22.28515625" style="1" customWidth="1"/>
    <col min="11012" max="11012" width="14.28515625" style="1" customWidth="1"/>
    <col min="11013" max="11013" width="16.28515625" style="1" customWidth="1"/>
    <col min="11014" max="11014" width="13.28515625" style="1" customWidth="1"/>
    <col min="11015" max="11015" width="11.85546875" style="1" customWidth="1"/>
    <col min="11016" max="11016" width="13.7109375" style="1" customWidth="1"/>
    <col min="11017" max="11017" width="11.140625" style="1" customWidth="1"/>
    <col min="11018" max="11018" width="11.28515625" style="1" customWidth="1"/>
    <col min="11019" max="11019" width="10.28515625" style="1" customWidth="1"/>
    <col min="11020" max="11020" width="16.7109375" style="1" customWidth="1"/>
    <col min="11021" max="11021" width="9.140625" style="1"/>
    <col min="11022" max="11022" width="20.28515625" style="1" customWidth="1"/>
    <col min="11023" max="11023" width="23.140625" style="1" customWidth="1"/>
    <col min="11024" max="11024" width="23.7109375" style="1" customWidth="1"/>
    <col min="11025" max="11025" width="19" style="1" customWidth="1"/>
    <col min="11026" max="11026" width="35.140625" style="1" customWidth="1"/>
    <col min="11027" max="11027" width="23.140625" style="1" customWidth="1"/>
    <col min="11028" max="11028" width="18.5703125" style="1" customWidth="1"/>
    <col min="11029" max="11264" width="9.140625" style="1"/>
    <col min="11265" max="11265" width="1.85546875" style="1" customWidth="1"/>
    <col min="11266" max="11266" width="15.7109375" style="1" customWidth="1"/>
    <col min="11267" max="11267" width="22.28515625" style="1" customWidth="1"/>
    <col min="11268" max="11268" width="14.28515625" style="1" customWidth="1"/>
    <col min="11269" max="11269" width="16.28515625" style="1" customWidth="1"/>
    <col min="11270" max="11270" width="13.28515625" style="1" customWidth="1"/>
    <col min="11271" max="11271" width="11.85546875" style="1" customWidth="1"/>
    <col min="11272" max="11272" width="13.7109375" style="1" customWidth="1"/>
    <col min="11273" max="11273" width="11.140625" style="1" customWidth="1"/>
    <col min="11274" max="11274" width="11.28515625" style="1" customWidth="1"/>
    <col min="11275" max="11275" width="10.28515625" style="1" customWidth="1"/>
    <col min="11276" max="11276" width="16.7109375" style="1" customWidth="1"/>
    <col min="11277" max="11277" width="9.140625" style="1"/>
    <col min="11278" max="11278" width="20.28515625" style="1" customWidth="1"/>
    <col min="11279" max="11279" width="23.140625" style="1" customWidth="1"/>
    <col min="11280" max="11280" width="23.7109375" style="1" customWidth="1"/>
    <col min="11281" max="11281" width="19" style="1" customWidth="1"/>
    <col min="11282" max="11282" width="35.140625" style="1" customWidth="1"/>
    <col min="11283" max="11283" width="23.140625" style="1" customWidth="1"/>
    <col min="11284" max="11284" width="18.5703125" style="1" customWidth="1"/>
    <col min="11285" max="11520" width="9.140625" style="1"/>
    <col min="11521" max="11521" width="1.85546875" style="1" customWidth="1"/>
    <col min="11522" max="11522" width="15.7109375" style="1" customWidth="1"/>
    <col min="11523" max="11523" width="22.28515625" style="1" customWidth="1"/>
    <col min="11524" max="11524" width="14.28515625" style="1" customWidth="1"/>
    <col min="11525" max="11525" width="16.28515625" style="1" customWidth="1"/>
    <col min="11526" max="11526" width="13.28515625" style="1" customWidth="1"/>
    <col min="11527" max="11527" width="11.85546875" style="1" customWidth="1"/>
    <col min="11528" max="11528" width="13.7109375" style="1" customWidth="1"/>
    <col min="11529" max="11529" width="11.140625" style="1" customWidth="1"/>
    <col min="11530" max="11530" width="11.28515625" style="1" customWidth="1"/>
    <col min="11531" max="11531" width="10.28515625" style="1" customWidth="1"/>
    <col min="11532" max="11532" width="16.7109375" style="1" customWidth="1"/>
    <col min="11533" max="11533" width="9.140625" style="1"/>
    <col min="11534" max="11534" width="20.28515625" style="1" customWidth="1"/>
    <col min="11535" max="11535" width="23.140625" style="1" customWidth="1"/>
    <col min="11536" max="11536" width="23.7109375" style="1" customWidth="1"/>
    <col min="11537" max="11537" width="19" style="1" customWidth="1"/>
    <col min="11538" max="11538" width="35.140625" style="1" customWidth="1"/>
    <col min="11539" max="11539" width="23.140625" style="1" customWidth="1"/>
    <col min="11540" max="11540" width="18.5703125" style="1" customWidth="1"/>
    <col min="11541" max="11776" width="9.140625" style="1"/>
    <col min="11777" max="11777" width="1.85546875" style="1" customWidth="1"/>
    <col min="11778" max="11778" width="15.7109375" style="1" customWidth="1"/>
    <col min="11779" max="11779" width="22.28515625" style="1" customWidth="1"/>
    <col min="11780" max="11780" width="14.28515625" style="1" customWidth="1"/>
    <col min="11781" max="11781" width="16.28515625" style="1" customWidth="1"/>
    <col min="11782" max="11782" width="13.28515625" style="1" customWidth="1"/>
    <col min="11783" max="11783" width="11.85546875" style="1" customWidth="1"/>
    <col min="11784" max="11784" width="13.7109375" style="1" customWidth="1"/>
    <col min="11785" max="11785" width="11.140625" style="1" customWidth="1"/>
    <col min="11786" max="11786" width="11.28515625" style="1" customWidth="1"/>
    <col min="11787" max="11787" width="10.28515625" style="1" customWidth="1"/>
    <col min="11788" max="11788" width="16.7109375" style="1" customWidth="1"/>
    <col min="11789" max="11789" width="9.140625" style="1"/>
    <col min="11790" max="11790" width="20.28515625" style="1" customWidth="1"/>
    <col min="11791" max="11791" width="23.140625" style="1" customWidth="1"/>
    <col min="11792" max="11792" width="23.7109375" style="1" customWidth="1"/>
    <col min="11793" max="11793" width="19" style="1" customWidth="1"/>
    <col min="11794" max="11794" width="35.140625" style="1" customWidth="1"/>
    <col min="11795" max="11795" width="23.140625" style="1" customWidth="1"/>
    <col min="11796" max="11796" width="18.5703125" style="1" customWidth="1"/>
    <col min="11797" max="12032" width="9.140625" style="1"/>
    <col min="12033" max="12033" width="1.85546875" style="1" customWidth="1"/>
    <col min="12034" max="12034" width="15.7109375" style="1" customWidth="1"/>
    <col min="12035" max="12035" width="22.28515625" style="1" customWidth="1"/>
    <col min="12036" max="12036" width="14.28515625" style="1" customWidth="1"/>
    <col min="12037" max="12037" width="16.28515625" style="1" customWidth="1"/>
    <col min="12038" max="12038" width="13.28515625" style="1" customWidth="1"/>
    <col min="12039" max="12039" width="11.85546875" style="1" customWidth="1"/>
    <col min="12040" max="12040" width="13.7109375" style="1" customWidth="1"/>
    <col min="12041" max="12041" width="11.140625" style="1" customWidth="1"/>
    <col min="12042" max="12042" width="11.28515625" style="1" customWidth="1"/>
    <col min="12043" max="12043" width="10.28515625" style="1" customWidth="1"/>
    <col min="12044" max="12044" width="16.7109375" style="1" customWidth="1"/>
    <col min="12045" max="12045" width="9.140625" style="1"/>
    <col min="12046" max="12046" width="20.28515625" style="1" customWidth="1"/>
    <col min="12047" max="12047" width="23.140625" style="1" customWidth="1"/>
    <col min="12048" max="12048" width="23.7109375" style="1" customWidth="1"/>
    <col min="12049" max="12049" width="19" style="1" customWidth="1"/>
    <col min="12050" max="12050" width="35.140625" style="1" customWidth="1"/>
    <col min="12051" max="12051" width="23.140625" style="1" customWidth="1"/>
    <col min="12052" max="12052" width="18.5703125" style="1" customWidth="1"/>
    <col min="12053" max="12288" width="9.140625" style="1"/>
    <col min="12289" max="12289" width="1.85546875" style="1" customWidth="1"/>
    <col min="12290" max="12290" width="15.7109375" style="1" customWidth="1"/>
    <col min="12291" max="12291" width="22.28515625" style="1" customWidth="1"/>
    <col min="12292" max="12292" width="14.28515625" style="1" customWidth="1"/>
    <col min="12293" max="12293" width="16.28515625" style="1" customWidth="1"/>
    <col min="12294" max="12294" width="13.28515625" style="1" customWidth="1"/>
    <col min="12295" max="12295" width="11.85546875" style="1" customWidth="1"/>
    <col min="12296" max="12296" width="13.7109375" style="1" customWidth="1"/>
    <col min="12297" max="12297" width="11.140625" style="1" customWidth="1"/>
    <col min="12298" max="12298" width="11.28515625" style="1" customWidth="1"/>
    <col min="12299" max="12299" width="10.28515625" style="1" customWidth="1"/>
    <col min="12300" max="12300" width="16.7109375" style="1" customWidth="1"/>
    <col min="12301" max="12301" width="9.140625" style="1"/>
    <col min="12302" max="12302" width="20.28515625" style="1" customWidth="1"/>
    <col min="12303" max="12303" width="23.140625" style="1" customWidth="1"/>
    <col min="12304" max="12304" width="23.7109375" style="1" customWidth="1"/>
    <col min="12305" max="12305" width="19" style="1" customWidth="1"/>
    <col min="12306" max="12306" width="35.140625" style="1" customWidth="1"/>
    <col min="12307" max="12307" width="23.140625" style="1" customWidth="1"/>
    <col min="12308" max="12308" width="18.5703125" style="1" customWidth="1"/>
    <col min="12309" max="12544" width="9.140625" style="1"/>
    <col min="12545" max="12545" width="1.85546875" style="1" customWidth="1"/>
    <col min="12546" max="12546" width="15.7109375" style="1" customWidth="1"/>
    <col min="12547" max="12547" width="22.28515625" style="1" customWidth="1"/>
    <col min="12548" max="12548" width="14.28515625" style="1" customWidth="1"/>
    <col min="12549" max="12549" width="16.28515625" style="1" customWidth="1"/>
    <col min="12550" max="12550" width="13.28515625" style="1" customWidth="1"/>
    <col min="12551" max="12551" width="11.85546875" style="1" customWidth="1"/>
    <col min="12552" max="12552" width="13.7109375" style="1" customWidth="1"/>
    <col min="12553" max="12553" width="11.140625" style="1" customWidth="1"/>
    <col min="12554" max="12554" width="11.28515625" style="1" customWidth="1"/>
    <col min="12555" max="12555" width="10.28515625" style="1" customWidth="1"/>
    <col min="12556" max="12556" width="16.7109375" style="1" customWidth="1"/>
    <col min="12557" max="12557" width="9.140625" style="1"/>
    <col min="12558" max="12558" width="20.28515625" style="1" customWidth="1"/>
    <col min="12559" max="12559" width="23.140625" style="1" customWidth="1"/>
    <col min="12560" max="12560" width="23.7109375" style="1" customWidth="1"/>
    <col min="12561" max="12561" width="19" style="1" customWidth="1"/>
    <col min="12562" max="12562" width="35.140625" style="1" customWidth="1"/>
    <col min="12563" max="12563" width="23.140625" style="1" customWidth="1"/>
    <col min="12564" max="12564" width="18.5703125" style="1" customWidth="1"/>
    <col min="12565" max="12800" width="9.140625" style="1"/>
    <col min="12801" max="12801" width="1.85546875" style="1" customWidth="1"/>
    <col min="12802" max="12802" width="15.7109375" style="1" customWidth="1"/>
    <col min="12803" max="12803" width="22.28515625" style="1" customWidth="1"/>
    <col min="12804" max="12804" width="14.28515625" style="1" customWidth="1"/>
    <col min="12805" max="12805" width="16.28515625" style="1" customWidth="1"/>
    <col min="12806" max="12806" width="13.28515625" style="1" customWidth="1"/>
    <col min="12807" max="12807" width="11.85546875" style="1" customWidth="1"/>
    <col min="12808" max="12808" width="13.7109375" style="1" customWidth="1"/>
    <col min="12809" max="12809" width="11.140625" style="1" customWidth="1"/>
    <col min="12810" max="12810" width="11.28515625" style="1" customWidth="1"/>
    <col min="12811" max="12811" width="10.28515625" style="1" customWidth="1"/>
    <col min="12812" max="12812" width="16.7109375" style="1" customWidth="1"/>
    <col min="12813" max="12813" width="9.140625" style="1"/>
    <col min="12814" max="12814" width="20.28515625" style="1" customWidth="1"/>
    <col min="12815" max="12815" width="23.140625" style="1" customWidth="1"/>
    <col min="12816" max="12816" width="23.7109375" style="1" customWidth="1"/>
    <col min="12817" max="12817" width="19" style="1" customWidth="1"/>
    <col min="12818" max="12818" width="35.140625" style="1" customWidth="1"/>
    <col min="12819" max="12819" width="23.140625" style="1" customWidth="1"/>
    <col min="12820" max="12820" width="18.5703125" style="1" customWidth="1"/>
    <col min="12821" max="13056" width="9.140625" style="1"/>
    <col min="13057" max="13057" width="1.85546875" style="1" customWidth="1"/>
    <col min="13058" max="13058" width="15.7109375" style="1" customWidth="1"/>
    <col min="13059" max="13059" width="22.28515625" style="1" customWidth="1"/>
    <col min="13060" max="13060" width="14.28515625" style="1" customWidth="1"/>
    <col min="13061" max="13061" width="16.28515625" style="1" customWidth="1"/>
    <col min="13062" max="13062" width="13.28515625" style="1" customWidth="1"/>
    <col min="13063" max="13063" width="11.85546875" style="1" customWidth="1"/>
    <col min="13064" max="13064" width="13.7109375" style="1" customWidth="1"/>
    <col min="13065" max="13065" width="11.140625" style="1" customWidth="1"/>
    <col min="13066" max="13066" width="11.28515625" style="1" customWidth="1"/>
    <col min="13067" max="13067" width="10.28515625" style="1" customWidth="1"/>
    <col min="13068" max="13068" width="16.7109375" style="1" customWidth="1"/>
    <col min="13069" max="13069" width="9.140625" style="1"/>
    <col min="13070" max="13070" width="20.28515625" style="1" customWidth="1"/>
    <col min="13071" max="13071" width="23.140625" style="1" customWidth="1"/>
    <col min="13072" max="13072" width="23.7109375" style="1" customWidth="1"/>
    <col min="13073" max="13073" width="19" style="1" customWidth="1"/>
    <col min="13074" max="13074" width="35.140625" style="1" customWidth="1"/>
    <col min="13075" max="13075" width="23.140625" style="1" customWidth="1"/>
    <col min="13076" max="13076" width="18.5703125" style="1" customWidth="1"/>
    <col min="13077" max="13312" width="9.140625" style="1"/>
    <col min="13313" max="13313" width="1.85546875" style="1" customWidth="1"/>
    <col min="13314" max="13314" width="15.7109375" style="1" customWidth="1"/>
    <col min="13315" max="13315" width="22.28515625" style="1" customWidth="1"/>
    <col min="13316" max="13316" width="14.28515625" style="1" customWidth="1"/>
    <col min="13317" max="13317" width="16.28515625" style="1" customWidth="1"/>
    <col min="13318" max="13318" width="13.28515625" style="1" customWidth="1"/>
    <col min="13319" max="13319" width="11.85546875" style="1" customWidth="1"/>
    <col min="13320" max="13320" width="13.7109375" style="1" customWidth="1"/>
    <col min="13321" max="13321" width="11.140625" style="1" customWidth="1"/>
    <col min="13322" max="13322" width="11.28515625" style="1" customWidth="1"/>
    <col min="13323" max="13323" width="10.28515625" style="1" customWidth="1"/>
    <col min="13324" max="13324" width="16.7109375" style="1" customWidth="1"/>
    <col min="13325" max="13325" width="9.140625" style="1"/>
    <col min="13326" max="13326" width="20.28515625" style="1" customWidth="1"/>
    <col min="13327" max="13327" width="23.140625" style="1" customWidth="1"/>
    <col min="13328" max="13328" width="23.7109375" style="1" customWidth="1"/>
    <col min="13329" max="13329" width="19" style="1" customWidth="1"/>
    <col min="13330" max="13330" width="35.140625" style="1" customWidth="1"/>
    <col min="13331" max="13331" width="23.140625" style="1" customWidth="1"/>
    <col min="13332" max="13332" width="18.5703125" style="1" customWidth="1"/>
    <col min="13333" max="13568" width="9.140625" style="1"/>
    <col min="13569" max="13569" width="1.85546875" style="1" customWidth="1"/>
    <col min="13570" max="13570" width="15.7109375" style="1" customWidth="1"/>
    <col min="13571" max="13571" width="22.28515625" style="1" customWidth="1"/>
    <col min="13572" max="13572" width="14.28515625" style="1" customWidth="1"/>
    <col min="13573" max="13573" width="16.28515625" style="1" customWidth="1"/>
    <col min="13574" max="13574" width="13.28515625" style="1" customWidth="1"/>
    <col min="13575" max="13575" width="11.85546875" style="1" customWidth="1"/>
    <col min="13576" max="13576" width="13.7109375" style="1" customWidth="1"/>
    <col min="13577" max="13577" width="11.140625" style="1" customWidth="1"/>
    <col min="13578" max="13578" width="11.28515625" style="1" customWidth="1"/>
    <col min="13579" max="13579" width="10.28515625" style="1" customWidth="1"/>
    <col min="13580" max="13580" width="16.7109375" style="1" customWidth="1"/>
    <col min="13581" max="13581" width="9.140625" style="1"/>
    <col min="13582" max="13582" width="20.28515625" style="1" customWidth="1"/>
    <col min="13583" max="13583" width="23.140625" style="1" customWidth="1"/>
    <col min="13584" max="13584" width="23.7109375" style="1" customWidth="1"/>
    <col min="13585" max="13585" width="19" style="1" customWidth="1"/>
    <col min="13586" max="13586" width="35.140625" style="1" customWidth="1"/>
    <col min="13587" max="13587" width="23.140625" style="1" customWidth="1"/>
    <col min="13588" max="13588" width="18.5703125" style="1" customWidth="1"/>
    <col min="13589" max="13824" width="9.140625" style="1"/>
    <col min="13825" max="13825" width="1.85546875" style="1" customWidth="1"/>
    <col min="13826" max="13826" width="15.7109375" style="1" customWidth="1"/>
    <col min="13827" max="13827" width="22.28515625" style="1" customWidth="1"/>
    <col min="13828" max="13828" width="14.28515625" style="1" customWidth="1"/>
    <col min="13829" max="13829" width="16.28515625" style="1" customWidth="1"/>
    <col min="13830" max="13830" width="13.28515625" style="1" customWidth="1"/>
    <col min="13831" max="13831" width="11.85546875" style="1" customWidth="1"/>
    <col min="13832" max="13832" width="13.7109375" style="1" customWidth="1"/>
    <col min="13833" max="13833" width="11.140625" style="1" customWidth="1"/>
    <col min="13834" max="13834" width="11.28515625" style="1" customWidth="1"/>
    <col min="13835" max="13835" width="10.28515625" style="1" customWidth="1"/>
    <col min="13836" max="13836" width="16.7109375" style="1" customWidth="1"/>
    <col min="13837" max="13837" width="9.140625" style="1"/>
    <col min="13838" max="13838" width="20.28515625" style="1" customWidth="1"/>
    <col min="13839" max="13839" width="23.140625" style="1" customWidth="1"/>
    <col min="13840" max="13840" width="23.7109375" style="1" customWidth="1"/>
    <col min="13841" max="13841" width="19" style="1" customWidth="1"/>
    <col min="13842" max="13842" width="35.140625" style="1" customWidth="1"/>
    <col min="13843" max="13843" width="23.140625" style="1" customWidth="1"/>
    <col min="13844" max="13844" width="18.5703125" style="1" customWidth="1"/>
    <col min="13845" max="14080" width="9.140625" style="1"/>
    <col min="14081" max="14081" width="1.85546875" style="1" customWidth="1"/>
    <col min="14082" max="14082" width="15.7109375" style="1" customWidth="1"/>
    <col min="14083" max="14083" width="22.28515625" style="1" customWidth="1"/>
    <col min="14084" max="14084" width="14.28515625" style="1" customWidth="1"/>
    <col min="14085" max="14085" width="16.28515625" style="1" customWidth="1"/>
    <col min="14086" max="14086" width="13.28515625" style="1" customWidth="1"/>
    <col min="14087" max="14087" width="11.85546875" style="1" customWidth="1"/>
    <col min="14088" max="14088" width="13.7109375" style="1" customWidth="1"/>
    <col min="14089" max="14089" width="11.140625" style="1" customWidth="1"/>
    <col min="14090" max="14090" width="11.28515625" style="1" customWidth="1"/>
    <col min="14091" max="14091" width="10.28515625" style="1" customWidth="1"/>
    <col min="14092" max="14092" width="16.7109375" style="1" customWidth="1"/>
    <col min="14093" max="14093" width="9.140625" style="1"/>
    <col min="14094" max="14094" width="20.28515625" style="1" customWidth="1"/>
    <col min="14095" max="14095" width="23.140625" style="1" customWidth="1"/>
    <col min="14096" max="14096" width="23.7109375" style="1" customWidth="1"/>
    <col min="14097" max="14097" width="19" style="1" customWidth="1"/>
    <col min="14098" max="14098" width="35.140625" style="1" customWidth="1"/>
    <col min="14099" max="14099" width="23.140625" style="1" customWidth="1"/>
    <col min="14100" max="14100" width="18.5703125" style="1" customWidth="1"/>
    <col min="14101" max="14336" width="9.140625" style="1"/>
    <col min="14337" max="14337" width="1.85546875" style="1" customWidth="1"/>
    <col min="14338" max="14338" width="15.7109375" style="1" customWidth="1"/>
    <col min="14339" max="14339" width="22.28515625" style="1" customWidth="1"/>
    <col min="14340" max="14340" width="14.28515625" style="1" customWidth="1"/>
    <col min="14341" max="14341" width="16.28515625" style="1" customWidth="1"/>
    <col min="14342" max="14342" width="13.28515625" style="1" customWidth="1"/>
    <col min="14343" max="14343" width="11.85546875" style="1" customWidth="1"/>
    <col min="14344" max="14344" width="13.7109375" style="1" customWidth="1"/>
    <col min="14345" max="14345" width="11.140625" style="1" customWidth="1"/>
    <col min="14346" max="14346" width="11.28515625" style="1" customWidth="1"/>
    <col min="14347" max="14347" width="10.28515625" style="1" customWidth="1"/>
    <col min="14348" max="14348" width="16.7109375" style="1" customWidth="1"/>
    <col min="14349" max="14349" width="9.140625" style="1"/>
    <col min="14350" max="14350" width="20.28515625" style="1" customWidth="1"/>
    <col min="14351" max="14351" width="23.140625" style="1" customWidth="1"/>
    <col min="14352" max="14352" width="23.7109375" style="1" customWidth="1"/>
    <col min="14353" max="14353" width="19" style="1" customWidth="1"/>
    <col min="14354" max="14354" width="35.140625" style="1" customWidth="1"/>
    <col min="14355" max="14355" width="23.140625" style="1" customWidth="1"/>
    <col min="14356" max="14356" width="18.5703125" style="1" customWidth="1"/>
    <col min="14357" max="14592" width="9.140625" style="1"/>
    <col min="14593" max="14593" width="1.85546875" style="1" customWidth="1"/>
    <col min="14594" max="14594" width="15.7109375" style="1" customWidth="1"/>
    <col min="14595" max="14595" width="22.28515625" style="1" customWidth="1"/>
    <col min="14596" max="14596" width="14.28515625" style="1" customWidth="1"/>
    <col min="14597" max="14597" width="16.28515625" style="1" customWidth="1"/>
    <col min="14598" max="14598" width="13.28515625" style="1" customWidth="1"/>
    <col min="14599" max="14599" width="11.85546875" style="1" customWidth="1"/>
    <col min="14600" max="14600" width="13.7109375" style="1" customWidth="1"/>
    <col min="14601" max="14601" width="11.140625" style="1" customWidth="1"/>
    <col min="14602" max="14602" width="11.28515625" style="1" customWidth="1"/>
    <col min="14603" max="14603" width="10.28515625" style="1" customWidth="1"/>
    <col min="14604" max="14604" width="16.7109375" style="1" customWidth="1"/>
    <col min="14605" max="14605" width="9.140625" style="1"/>
    <col min="14606" max="14606" width="20.28515625" style="1" customWidth="1"/>
    <col min="14607" max="14607" width="23.140625" style="1" customWidth="1"/>
    <col min="14608" max="14608" width="23.7109375" style="1" customWidth="1"/>
    <col min="14609" max="14609" width="19" style="1" customWidth="1"/>
    <col min="14610" max="14610" width="35.140625" style="1" customWidth="1"/>
    <col min="14611" max="14611" width="23.140625" style="1" customWidth="1"/>
    <col min="14612" max="14612" width="18.5703125" style="1" customWidth="1"/>
    <col min="14613" max="14848" width="9.140625" style="1"/>
    <col min="14849" max="14849" width="1.85546875" style="1" customWidth="1"/>
    <col min="14850" max="14850" width="15.7109375" style="1" customWidth="1"/>
    <col min="14851" max="14851" width="22.28515625" style="1" customWidth="1"/>
    <col min="14852" max="14852" width="14.28515625" style="1" customWidth="1"/>
    <col min="14853" max="14853" width="16.28515625" style="1" customWidth="1"/>
    <col min="14854" max="14854" width="13.28515625" style="1" customWidth="1"/>
    <col min="14855" max="14855" width="11.85546875" style="1" customWidth="1"/>
    <col min="14856" max="14856" width="13.7109375" style="1" customWidth="1"/>
    <col min="14857" max="14857" width="11.140625" style="1" customWidth="1"/>
    <col min="14858" max="14858" width="11.28515625" style="1" customWidth="1"/>
    <col min="14859" max="14859" width="10.28515625" style="1" customWidth="1"/>
    <col min="14860" max="14860" width="16.7109375" style="1" customWidth="1"/>
    <col min="14861" max="14861" width="9.140625" style="1"/>
    <col min="14862" max="14862" width="20.28515625" style="1" customWidth="1"/>
    <col min="14863" max="14863" width="23.140625" style="1" customWidth="1"/>
    <col min="14864" max="14864" width="23.7109375" style="1" customWidth="1"/>
    <col min="14865" max="14865" width="19" style="1" customWidth="1"/>
    <col min="14866" max="14866" width="35.140625" style="1" customWidth="1"/>
    <col min="14867" max="14867" width="23.140625" style="1" customWidth="1"/>
    <col min="14868" max="14868" width="18.5703125" style="1" customWidth="1"/>
    <col min="14869" max="15104" width="9.140625" style="1"/>
    <col min="15105" max="15105" width="1.85546875" style="1" customWidth="1"/>
    <col min="15106" max="15106" width="15.7109375" style="1" customWidth="1"/>
    <col min="15107" max="15107" width="22.28515625" style="1" customWidth="1"/>
    <col min="15108" max="15108" width="14.28515625" style="1" customWidth="1"/>
    <col min="15109" max="15109" width="16.28515625" style="1" customWidth="1"/>
    <col min="15110" max="15110" width="13.28515625" style="1" customWidth="1"/>
    <col min="15111" max="15111" width="11.85546875" style="1" customWidth="1"/>
    <col min="15112" max="15112" width="13.7109375" style="1" customWidth="1"/>
    <col min="15113" max="15113" width="11.140625" style="1" customWidth="1"/>
    <col min="15114" max="15114" width="11.28515625" style="1" customWidth="1"/>
    <col min="15115" max="15115" width="10.28515625" style="1" customWidth="1"/>
    <col min="15116" max="15116" width="16.7109375" style="1" customWidth="1"/>
    <col min="15117" max="15117" width="9.140625" style="1"/>
    <col min="15118" max="15118" width="20.28515625" style="1" customWidth="1"/>
    <col min="15119" max="15119" width="23.140625" style="1" customWidth="1"/>
    <col min="15120" max="15120" width="23.7109375" style="1" customWidth="1"/>
    <col min="15121" max="15121" width="19" style="1" customWidth="1"/>
    <col min="15122" max="15122" width="35.140625" style="1" customWidth="1"/>
    <col min="15123" max="15123" width="23.140625" style="1" customWidth="1"/>
    <col min="15124" max="15124" width="18.5703125" style="1" customWidth="1"/>
    <col min="15125" max="15360" width="9.140625" style="1"/>
    <col min="15361" max="15361" width="1.85546875" style="1" customWidth="1"/>
    <col min="15362" max="15362" width="15.7109375" style="1" customWidth="1"/>
    <col min="15363" max="15363" width="22.28515625" style="1" customWidth="1"/>
    <col min="15364" max="15364" width="14.28515625" style="1" customWidth="1"/>
    <col min="15365" max="15365" width="16.28515625" style="1" customWidth="1"/>
    <col min="15366" max="15366" width="13.28515625" style="1" customWidth="1"/>
    <col min="15367" max="15367" width="11.85546875" style="1" customWidth="1"/>
    <col min="15368" max="15368" width="13.7109375" style="1" customWidth="1"/>
    <col min="15369" max="15369" width="11.140625" style="1" customWidth="1"/>
    <col min="15370" max="15370" width="11.28515625" style="1" customWidth="1"/>
    <col min="15371" max="15371" width="10.28515625" style="1" customWidth="1"/>
    <col min="15372" max="15372" width="16.7109375" style="1" customWidth="1"/>
    <col min="15373" max="15373" width="9.140625" style="1"/>
    <col min="15374" max="15374" width="20.28515625" style="1" customWidth="1"/>
    <col min="15375" max="15375" width="23.140625" style="1" customWidth="1"/>
    <col min="15376" max="15376" width="23.7109375" style="1" customWidth="1"/>
    <col min="15377" max="15377" width="19" style="1" customWidth="1"/>
    <col min="15378" max="15378" width="35.140625" style="1" customWidth="1"/>
    <col min="15379" max="15379" width="23.140625" style="1" customWidth="1"/>
    <col min="15380" max="15380" width="18.5703125" style="1" customWidth="1"/>
    <col min="15381" max="15616" width="9.140625" style="1"/>
    <col min="15617" max="15617" width="1.85546875" style="1" customWidth="1"/>
    <col min="15618" max="15618" width="15.7109375" style="1" customWidth="1"/>
    <col min="15619" max="15619" width="22.28515625" style="1" customWidth="1"/>
    <col min="15620" max="15620" width="14.28515625" style="1" customWidth="1"/>
    <col min="15621" max="15621" width="16.28515625" style="1" customWidth="1"/>
    <col min="15622" max="15622" width="13.28515625" style="1" customWidth="1"/>
    <col min="15623" max="15623" width="11.85546875" style="1" customWidth="1"/>
    <col min="15624" max="15624" width="13.7109375" style="1" customWidth="1"/>
    <col min="15625" max="15625" width="11.140625" style="1" customWidth="1"/>
    <col min="15626" max="15626" width="11.28515625" style="1" customWidth="1"/>
    <col min="15627" max="15627" width="10.28515625" style="1" customWidth="1"/>
    <col min="15628" max="15628" width="16.7109375" style="1" customWidth="1"/>
    <col min="15629" max="15629" width="9.140625" style="1"/>
    <col min="15630" max="15630" width="20.28515625" style="1" customWidth="1"/>
    <col min="15631" max="15631" width="23.140625" style="1" customWidth="1"/>
    <col min="15632" max="15632" width="23.7109375" style="1" customWidth="1"/>
    <col min="15633" max="15633" width="19" style="1" customWidth="1"/>
    <col min="15634" max="15634" width="35.140625" style="1" customWidth="1"/>
    <col min="15635" max="15635" width="23.140625" style="1" customWidth="1"/>
    <col min="15636" max="15636" width="18.5703125" style="1" customWidth="1"/>
    <col min="15637" max="15872" width="9.140625" style="1"/>
    <col min="15873" max="15873" width="1.85546875" style="1" customWidth="1"/>
    <col min="15874" max="15874" width="15.7109375" style="1" customWidth="1"/>
    <col min="15875" max="15875" width="22.28515625" style="1" customWidth="1"/>
    <col min="15876" max="15876" width="14.28515625" style="1" customWidth="1"/>
    <col min="15877" max="15877" width="16.28515625" style="1" customWidth="1"/>
    <col min="15878" max="15878" width="13.28515625" style="1" customWidth="1"/>
    <col min="15879" max="15879" width="11.85546875" style="1" customWidth="1"/>
    <col min="15880" max="15880" width="13.7109375" style="1" customWidth="1"/>
    <col min="15881" max="15881" width="11.140625" style="1" customWidth="1"/>
    <col min="15882" max="15882" width="11.28515625" style="1" customWidth="1"/>
    <col min="15883" max="15883" width="10.28515625" style="1" customWidth="1"/>
    <col min="15884" max="15884" width="16.7109375" style="1" customWidth="1"/>
    <col min="15885" max="15885" width="9.140625" style="1"/>
    <col min="15886" max="15886" width="20.28515625" style="1" customWidth="1"/>
    <col min="15887" max="15887" width="23.140625" style="1" customWidth="1"/>
    <col min="15888" max="15888" width="23.7109375" style="1" customWidth="1"/>
    <col min="15889" max="15889" width="19" style="1" customWidth="1"/>
    <col min="15890" max="15890" width="35.140625" style="1" customWidth="1"/>
    <col min="15891" max="15891" width="23.140625" style="1" customWidth="1"/>
    <col min="15892" max="15892" width="18.5703125" style="1" customWidth="1"/>
    <col min="15893" max="16128" width="9.140625" style="1"/>
    <col min="16129" max="16129" width="1.85546875" style="1" customWidth="1"/>
    <col min="16130" max="16130" width="15.7109375" style="1" customWidth="1"/>
    <col min="16131" max="16131" width="22.28515625" style="1" customWidth="1"/>
    <col min="16132" max="16132" width="14.28515625" style="1" customWidth="1"/>
    <col min="16133" max="16133" width="16.28515625" style="1" customWidth="1"/>
    <col min="16134" max="16134" width="13.28515625" style="1" customWidth="1"/>
    <col min="16135" max="16135" width="11.85546875" style="1" customWidth="1"/>
    <col min="16136" max="16136" width="13.7109375" style="1" customWidth="1"/>
    <col min="16137" max="16137" width="11.140625" style="1" customWidth="1"/>
    <col min="16138" max="16138" width="11.28515625" style="1" customWidth="1"/>
    <col min="16139" max="16139" width="10.28515625" style="1" customWidth="1"/>
    <col min="16140" max="16140" width="16.7109375" style="1" customWidth="1"/>
    <col min="16141" max="16141" width="9.140625" style="1"/>
    <col min="16142" max="16142" width="20.28515625" style="1" customWidth="1"/>
    <col min="16143" max="16143" width="23.140625" style="1" customWidth="1"/>
    <col min="16144" max="16144" width="23.7109375" style="1" customWidth="1"/>
    <col min="16145" max="16145" width="19" style="1" customWidth="1"/>
    <col min="16146" max="16146" width="35.140625" style="1" customWidth="1"/>
    <col min="16147" max="16147" width="23.140625" style="1" customWidth="1"/>
    <col min="16148" max="16148" width="18.5703125" style="1" customWidth="1"/>
    <col min="16149" max="16384" width="9.140625" style="1"/>
  </cols>
  <sheetData>
    <row r="2" spans="1:14" customFormat="1" ht="6" customHeight="1" thickBot="1">
      <c r="A2" s="52"/>
      <c r="C2" s="52"/>
    </row>
    <row r="3" spans="1:14" ht="44.25" customHeight="1" thickBot="1">
      <c r="C3" s="1231" t="s">
        <v>184</v>
      </c>
      <c r="D3" s="1232"/>
      <c r="E3" s="1232"/>
      <c r="F3" s="1232"/>
      <c r="G3" s="1232"/>
      <c r="H3" s="1232"/>
      <c r="I3" s="1232"/>
      <c r="J3" s="1232"/>
      <c r="K3" s="1233"/>
    </row>
    <row r="4" spans="1:14" ht="28.5" customHeight="1">
      <c r="C4" s="1234" t="s">
        <v>0</v>
      </c>
      <c r="D4" s="1235"/>
      <c r="E4" s="1235"/>
      <c r="F4" s="1235"/>
      <c r="G4" s="1235"/>
      <c r="H4" s="1235"/>
      <c r="I4" s="1235"/>
      <c r="J4" s="1235"/>
      <c r="K4" s="1236"/>
    </row>
    <row r="5" spans="1:14" ht="16.5" thickBot="1">
      <c r="C5" s="1237" t="str">
        <f>"CUSTOMER INFORMATION ("&amp;Utility_Name_Cap&amp;" ACCOUNT HOLDER)"</f>
        <v>CUSTOMER INFORMATION (DELMARVA POWER ACCOUNT HOLDER)</v>
      </c>
      <c r="D5" s="1238"/>
      <c r="E5" s="1238"/>
      <c r="F5" s="1238"/>
      <c r="G5" s="1238"/>
      <c r="H5" s="1238"/>
      <c r="I5" s="1238"/>
      <c r="J5" s="1238"/>
      <c r="K5" s="1239"/>
    </row>
    <row r="6" spans="1:14" ht="16.5" customHeight="1">
      <c r="C6" s="559" t="s">
        <v>1</v>
      </c>
      <c r="D6" s="1095"/>
      <c r="E6" s="1096"/>
      <c r="F6" s="1096"/>
      <c r="G6" s="1096"/>
      <c r="H6" s="1096"/>
      <c r="I6" s="1096"/>
      <c r="J6" s="1096"/>
      <c r="K6" s="1097"/>
    </row>
    <row r="7" spans="1:14" ht="16.5" customHeight="1">
      <c r="C7" s="560" t="s">
        <v>583</v>
      </c>
      <c r="D7" s="2"/>
      <c r="E7" s="1240" t="s">
        <v>584</v>
      </c>
      <c r="F7" s="1094"/>
      <c r="G7" s="1241"/>
      <c r="H7" s="1242"/>
      <c r="I7" s="1243" t="str">
        <f>IF(AND(D7="",G7=""),"",IF(AND(ISTEXT(D7),G7=""),"&lt;-Use drop down menu to complete.",""))</f>
        <v/>
      </c>
      <c r="J7" s="1244"/>
      <c r="K7" s="1245"/>
    </row>
    <row r="8" spans="1:14" ht="16.5" customHeight="1">
      <c r="C8" s="561" t="s">
        <v>2</v>
      </c>
      <c r="D8" s="1095"/>
      <c r="E8" s="1096"/>
      <c r="F8" s="1096"/>
      <c r="G8" s="1096"/>
      <c r="H8" s="1096"/>
      <c r="I8" s="1096"/>
      <c r="J8" s="1096"/>
      <c r="K8" s="1097"/>
    </row>
    <row r="9" spans="1:14" ht="16.5" customHeight="1">
      <c r="C9" s="561" t="s">
        <v>3</v>
      </c>
      <c r="D9" s="1095"/>
      <c r="E9" s="1116"/>
      <c r="F9" s="563" t="s">
        <v>4</v>
      </c>
      <c r="G9" s="1095"/>
      <c r="H9" s="1116"/>
      <c r="I9" s="564" t="s">
        <v>5</v>
      </c>
      <c r="J9" s="1095"/>
      <c r="K9" s="1097"/>
    </row>
    <row r="10" spans="1:14" ht="16.5" customHeight="1">
      <c r="C10" s="561" t="s">
        <v>6</v>
      </c>
      <c r="D10" s="1095"/>
      <c r="E10" s="1096"/>
      <c r="F10" s="1096"/>
      <c r="G10" s="1116"/>
      <c r="H10" s="563" t="s">
        <v>7</v>
      </c>
      <c r="I10" s="1224"/>
      <c r="J10" s="1225"/>
      <c r="K10" s="1226"/>
    </row>
    <row r="11" spans="1:14" ht="16.5" customHeight="1">
      <c r="C11" s="561" t="s">
        <v>586</v>
      </c>
      <c r="D11" s="1219"/>
      <c r="E11" s="1220"/>
      <c r="F11" s="1227"/>
      <c r="G11" s="565" t="s">
        <v>9</v>
      </c>
      <c r="H11" s="1219"/>
      <c r="I11" s="1220"/>
      <c r="J11" s="1220"/>
      <c r="K11" s="1221"/>
    </row>
    <row r="12" spans="1:14" ht="16.5" customHeight="1">
      <c r="C12" s="562" t="s">
        <v>619</v>
      </c>
      <c r="D12" s="1095"/>
      <c r="E12" s="1096"/>
      <c r="F12" s="1096"/>
      <c r="G12" s="1116"/>
      <c r="H12" s="1222"/>
      <c r="I12" s="1222"/>
      <c r="J12" s="1222"/>
      <c r="K12" s="1223"/>
    </row>
    <row r="13" spans="1:14" ht="16.5" customHeight="1">
      <c r="C13" s="561" t="s">
        <v>11</v>
      </c>
      <c r="D13" s="1095"/>
      <c r="E13" s="1096"/>
      <c r="F13" s="1096"/>
      <c r="G13" s="1116"/>
      <c r="H13" s="563" t="s">
        <v>7</v>
      </c>
      <c r="I13" s="1224"/>
      <c r="J13" s="1225"/>
      <c r="K13" s="1226"/>
    </row>
    <row r="14" spans="1:14" ht="16.5" customHeight="1">
      <c r="C14" s="559" t="s">
        <v>8</v>
      </c>
      <c r="D14" s="1219"/>
      <c r="E14" s="1220"/>
      <c r="F14" s="1227"/>
      <c r="G14" s="565" t="s">
        <v>10</v>
      </c>
      <c r="H14" s="1095"/>
      <c r="I14" s="1096"/>
      <c r="J14" s="1096"/>
      <c r="K14" s="1097"/>
    </row>
    <row r="15" spans="1:14" ht="6" customHeight="1">
      <c r="C15" s="6"/>
      <c r="D15" s="7"/>
      <c r="E15" s="7"/>
      <c r="F15" s="7"/>
      <c r="G15" s="8"/>
      <c r="H15" s="7"/>
      <c r="I15" s="7"/>
      <c r="J15" s="7"/>
      <c r="K15" s="9"/>
    </row>
    <row r="16" spans="1:14" ht="16.5" customHeight="1">
      <c r="C16" s="1113" t="s">
        <v>585</v>
      </c>
      <c r="D16" s="1114"/>
      <c r="E16" s="1115"/>
      <c r="F16" s="1228"/>
      <c r="G16" s="1229"/>
      <c r="H16" s="1230"/>
      <c r="I16" s="1204"/>
      <c r="J16" s="1205"/>
      <c r="K16" s="1206"/>
      <c r="M16" s="1218"/>
      <c r="N16" s="1218"/>
    </row>
    <row r="17" spans="2:14" ht="16.5" customHeight="1" thickBot="1">
      <c r="C17" s="310" t="str">
        <f>IF(AND(D6="",D10="",I10="",D8="",D9="",G9="",J9="",D11="",D12="",D13="",D14="",I13="",D14="",H14="",D7="",G7="",F16=""),"",IF(OR(D6="",D10="",I10="",D8="",D9="",G9="",J9="",D11="",D12="",D13="",D14="",I13="",D14="",H14="",D7="",G7="",F16=""),"Information is missing in the above section. Please complete fully.",""))</f>
        <v/>
      </c>
      <c r="D17" s="10"/>
      <c r="E17" s="11"/>
      <c r="F17" s="12"/>
      <c r="G17" s="12"/>
      <c r="H17" s="12"/>
      <c r="I17" s="13"/>
      <c r="J17" s="13"/>
      <c r="K17" s="14"/>
      <c r="M17" s="15"/>
      <c r="N17" s="15"/>
    </row>
    <row r="18" spans="2:14" ht="16.5" customHeight="1" thickBot="1">
      <c r="C18" s="1125" t="s">
        <v>944</v>
      </c>
      <c r="D18" s="1126"/>
      <c r="E18" s="1126"/>
      <c r="F18" s="1126"/>
      <c r="G18" s="1126"/>
      <c r="H18" s="1126"/>
      <c r="I18" s="1126"/>
      <c r="J18" s="1126"/>
      <c r="K18" s="1127"/>
    </row>
    <row r="19" spans="2:14" ht="16.5" customHeight="1">
      <c r="C19" s="560" t="s">
        <v>12</v>
      </c>
      <c r="D19" s="1209" t="s">
        <v>398</v>
      </c>
      <c r="E19" s="1210"/>
      <c r="F19" s="1211"/>
      <c r="G19" s="1212" t="s">
        <v>13</v>
      </c>
      <c r="H19" s="1115"/>
      <c r="I19" s="1213"/>
      <c r="J19" s="1214"/>
      <c r="K19" s="1215"/>
    </row>
    <row r="20" spans="2:14" ht="16.5" customHeight="1">
      <c r="C20" s="560" t="s">
        <v>14</v>
      </c>
      <c r="D20" s="1091"/>
      <c r="E20" s="1107"/>
      <c r="F20" s="1212" t="s">
        <v>15</v>
      </c>
      <c r="G20" s="1115"/>
      <c r="H20" s="1091"/>
      <c r="I20" s="1130"/>
      <c r="J20" s="1130"/>
      <c r="K20" s="1092"/>
    </row>
    <row r="21" spans="2:14" ht="16.5" customHeight="1">
      <c r="B21" s="266"/>
      <c r="C21" s="559" t="s">
        <v>16</v>
      </c>
      <c r="D21" s="1130"/>
      <c r="E21" s="1130"/>
      <c r="F21" s="1130"/>
      <c r="G21" s="1130"/>
      <c r="H21" s="1130"/>
      <c r="I21" s="1204"/>
      <c r="J21" s="1205"/>
      <c r="K21" s="1206"/>
    </row>
    <row r="22" spans="2:14" ht="16.5" customHeight="1">
      <c r="B22" s="266"/>
      <c r="C22" s="560" t="s">
        <v>17</v>
      </c>
      <c r="D22" s="1095"/>
      <c r="E22" s="1096"/>
      <c r="F22" s="1096"/>
      <c r="G22" s="1096"/>
      <c r="H22" s="1096"/>
      <c r="I22" s="1216"/>
      <c r="J22" s="1216"/>
      <c r="K22" s="1217"/>
    </row>
    <row r="23" spans="2:14">
      <c r="B23" s="266"/>
      <c r="C23" s="560" t="s">
        <v>3</v>
      </c>
      <c r="D23" s="1095"/>
      <c r="E23" s="1116"/>
      <c r="F23" s="567" t="s">
        <v>4</v>
      </c>
      <c r="G23" s="1207" t="s">
        <v>18</v>
      </c>
      <c r="H23" s="1208"/>
      <c r="I23" s="568" t="s">
        <v>5</v>
      </c>
      <c r="J23" s="1108"/>
      <c r="K23" s="1109"/>
    </row>
    <row r="24" spans="2:14">
      <c r="B24" s="266"/>
      <c r="C24" s="1170" t="str">
        <f>Utility_Name&amp;" Electric Account Number at Project Site:"</f>
        <v>Delmarva Power Electric Account Number at Project Site:</v>
      </c>
      <c r="D24" s="1171"/>
      <c r="E24" s="1172"/>
      <c r="F24" s="1173"/>
      <c r="G24" s="1173"/>
      <c r="H24" s="1173"/>
      <c r="I24" s="1173"/>
      <c r="J24" s="1173"/>
      <c r="K24" s="1174"/>
    </row>
    <row r="25" spans="2:14" customFormat="1" ht="15.75" thickBot="1">
      <c r="B25" s="266"/>
      <c r="C25" s="566" t="s">
        <v>578</v>
      </c>
      <c r="D25" s="569"/>
      <c r="E25" s="570"/>
      <c r="F25" s="269"/>
      <c r="G25" s="1193"/>
      <c r="H25" s="1194"/>
      <c r="I25" s="1194"/>
      <c r="J25" s="1194"/>
      <c r="K25" s="1195"/>
      <c r="L25" s="1"/>
    </row>
    <row r="26" spans="2:14" customFormat="1" hidden="1">
      <c r="B26" s="266"/>
      <c r="C26" s="1196" t="s">
        <v>579</v>
      </c>
      <c r="D26" s="1197"/>
      <c r="E26" s="1197"/>
      <c r="F26" s="1197"/>
      <c r="G26" s="1197"/>
      <c r="H26" s="1197"/>
      <c r="I26" s="1197"/>
      <c r="J26" s="308"/>
      <c r="K26" s="309"/>
      <c r="L26" s="1"/>
    </row>
    <row r="27" spans="2:14" customFormat="1" hidden="1">
      <c r="B27" s="266"/>
      <c r="C27" s="1198"/>
      <c r="D27" s="1199"/>
      <c r="E27" s="1199"/>
      <c r="F27" s="296"/>
      <c r="G27" s="297"/>
      <c r="H27" s="297"/>
      <c r="I27" s="297"/>
      <c r="J27" s="264"/>
      <c r="K27" s="265"/>
      <c r="L27" s="1"/>
    </row>
    <row r="28" spans="2:14" customFormat="1" hidden="1">
      <c r="B28" s="266"/>
      <c r="C28" s="298" t="s">
        <v>580</v>
      </c>
      <c r="D28" s="299"/>
      <c r="E28" s="300"/>
      <c r="F28" s="301"/>
      <c r="G28" s="301"/>
      <c r="H28" s="301"/>
      <c r="I28" s="301"/>
      <c r="J28" s="267"/>
      <c r="K28" s="268"/>
      <c r="L28" s="1"/>
    </row>
    <row r="29" spans="2:14" customFormat="1" hidden="1">
      <c r="B29" s="266"/>
      <c r="C29" s="302" t="s">
        <v>620</v>
      </c>
      <c r="D29" s="303"/>
      <c r="E29" s="1202"/>
      <c r="F29" s="1203"/>
      <c r="G29" s="304"/>
      <c r="H29" s="304"/>
      <c r="I29" s="304"/>
      <c r="J29" s="279"/>
      <c r="K29" s="280"/>
      <c r="L29" s="1"/>
    </row>
    <row r="30" spans="2:14" customFormat="1" ht="15.75" hidden="1" thickBot="1">
      <c r="B30" s="271"/>
      <c r="C30" s="1200" t="s">
        <v>581</v>
      </c>
      <c r="D30" s="1201"/>
      <c r="E30" s="1254"/>
      <c r="F30" s="1255"/>
      <c r="G30" s="1256"/>
      <c r="H30" s="305" t="s">
        <v>582</v>
      </c>
      <c r="I30" s="306"/>
      <c r="J30" s="269"/>
      <c r="K30" s="270"/>
      <c r="L30" s="1"/>
    </row>
    <row r="31" spans="2:14" ht="6" hidden="1" customHeight="1">
      <c r="B31" s="266"/>
      <c r="C31" s="6"/>
      <c r="D31" s="7"/>
      <c r="E31" s="7"/>
      <c r="F31" s="7"/>
      <c r="G31" s="8"/>
      <c r="H31" s="7"/>
      <c r="I31" s="7"/>
      <c r="J31" s="7"/>
      <c r="K31" s="9"/>
    </row>
    <row r="32" spans="2:14" hidden="1">
      <c r="B32" s="266"/>
      <c r="C32" s="1175" t="s">
        <v>19</v>
      </c>
      <c r="D32" s="1176"/>
      <c r="E32" s="1177"/>
      <c r="F32" s="16"/>
      <c r="G32" s="17" t="s">
        <v>20</v>
      </c>
      <c r="H32" s="1178"/>
      <c r="I32" s="1179"/>
      <c r="J32" s="1179"/>
      <c r="K32" s="1180"/>
    </row>
    <row r="33" spans="1:14" ht="30.75" hidden="1" customHeight="1">
      <c r="B33" s="266"/>
      <c r="C33" s="1184" t="s">
        <v>21</v>
      </c>
      <c r="D33" s="1185"/>
      <c r="E33" s="1185"/>
      <c r="F33" s="1186"/>
      <c r="G33" s="18"/>
      <c r="H33" s="1181"/>
      <c r="I33" s="1182"/>
      <c r="J33" s="1182"/>
      <c r="K33" s="1183"/>
    </row>
    <row r="34" spans="1:14" ht="16.5" customHeight="1" thickBot="1">
      <c r="B34" s="266"/>
      <c r="C34" s="310" t="str">
        <f>IF(AND(I19="",D20="",D21="",D22="",D23="",J23="",F24="",F25=""),"",IF(OR(I19="",D20="",D21="",D22="",D23="",J23="",F24="",F25=""),"Information is missing in the above section. Please complete fully.",""))</f>
        <v/>
      </c>
      <c r="D34" s="10"/>
      <c r="E34" s="11"/>
      <c r="F34" s="12"/>
      <c r="G34" s="12"/>
      <c r="H34" s="12"/>
      <c r="I34" s="13"/>
      <c r="J34" s="13"/>
      <c r="K34" s="14"/>
      <c r="M34" s="15"/>
      <c r="N34" s="15"/>
    </row>
    <row r="35" spans="1:14" ht="16.5" thickBot="1">
      <c r="B35" s="266"/>
      <c r="C35" s="1125" t="s">
        <v>722</v>
      </c>
      <c r="D35" s="1126"/>
      <c r="E35" s="1126"/>
      <c r="F35" s="1126"/>
      <c r="G35" s="1126"/>
      <c r="H35" s="1126"/>
      <c r="I35" s="1126"/>
      <c r="J35" s="1126"/>
      <c r="K35" s="1127"/>
    </row>
    <row r="36" spans="1:14">
      <c r="B36" s="266"/>
      <c r="C36" s="571" t="s">
        <v>1</v>
      </c>
      <c r="D36" s="1187"/>
      <c r="E36" s="1188"/>
      <c r="F36" s="1189"/>
      <c r="G36" s="1190" t="s">
        <v>6</v>
      </c>
      <c r="H36" s="1191"/>
      <c r="I36" s="1187"/>
      <c r="J36" s="1188"/>
      <c r="K36" s="1192"/>
    </row>
    <row r="37" spans="1:14">
      <c r="C37" s="561" t="s">
        <v>1022</v>
      </c>
      <c r="D37" s="1246"/>
      <c r="E37" s="1247"/>
      <c r="F37" s="1248"/>
      <c r="G37" s="1240" t="s">
        <v>587</v>
      </c>
      <c r="H37" s="1094"/>
      <c r="I37" s="1257"/>
      <c r="J37" s="1258"/>
      <c r="K37" s="1259"/>
    </row>
    <row r="38" spans="1:14">
      <c r="C38" s="562" t="s">
        <v>10</v>
      </c>
      <c r="D38" s="1260"/>
      <c r="E38" s="1261"/>
      <c r="F38" s="1262"/>
      <c r="G38" s="576" t="s">
        <v>9</v>
      </c>
      <c r="H38" s="1260"/>
      <c r="I38" s="1261"/>
      <c r="J38" s="1261"/>
      <c r="K38" s="1263"/>
    </row>
    <row r="39" spans="1:14">
      <c r="C39" s="562" t="s">
        <v>22</v>
      </c>
      <c r="D39" s="1095"/>
      <c r="E39" s="1096"/>
      <c r="F39" s="1096"/>
      <c r="G39" s="1096"/>
      <c r="H39" s="1096"/>
      <c r="I39" s="1096"/>
      <c r="J39" s="1096"/>
      <c r="K39" s="1097"/>
    </row>
    <row r="40" spans="1:14">
      <c r="C40" s="560" t="s">
        <v>3</v>
      </c>
      <c r="D40" s="1105"/>
      <c r="E40" s="1106"/>
      <c r="F40" s="567" t="s">
        <v>4</v>
      </c>
      <c r="G40" s="1091"/>
      <c r="H40" s="1107"/>
      <c r="I40" s="568" t="s">
        <v>5</v>
      </c>
      <c r="J40" s="1264"/>
      <c r="K40" s="1109"/>
    </row>
    <row r="41" spans="1:14">
      <c r="A41" s="19"/>
      <c r="C41" s="1093" t="s">
        <v>23</v>
      </c>
      <c r="D41" s="1094"/>
      <c r="E41" s="261"/>
      <c r="F41" s="272"/>
      <c r="G41" s="273"/>
      <c r="H41" s="273"/>
      <c r="I41" s="273"/>
      <c r="J41" s="273"/>
      <c r="K41" s="274"/>
    </row>
    <row r="42" spans="1:14" ht="17.25" customHeight="1">
      <c r="C42" s="1113" t="s">
        <v>588</v>
      </c>
      <c r="D42" s="1114"/>
      <c r="E42" s="1115"/>
      <c r="F42" s="16"/>
      <c r="G42" s="573"/>
      <c r="H42" s="574"/>
      <c r="I42" s="574"/>
      <c r="J42" s="574"/>
      <c r="K42" s="575"/>
    </row>
    <row r="43" spans="1:14" ht="17.25" customHeight="1">
      <c r="A43" s="19"/>
      <c r="C43" s="572" t="s">
        <v>589</v>
      </c>
      <c r="D43" s="1246"/>
      <c r="E43" s="1247"/>
      <c r="F43" s="1248"/>
      <c r="G43" s="573"/>
      <c r="H43" s="574"/>
      <c r="I43" s="574"/>
      <c r="J43" s="574"/>
      <c r="K43" s="575"/>
    </row>
    <row r="44" spans="1:14" ht="17.25" hidden="1" customHeight="1" thickBot="1">
      <c r="A44" s="19"/>
      <c r="C44" s="281" t="s">
        <v>590</v>
      </c>
      <c r="D44" s="1249"/>
      <c r="E44" s="1250"/>
      <c r="F44" s="1251"/>
      <c r="G44" s="282" t="s">
        <v>591</v>
      </c>
      <c r="H44" s="283"/>
      <c r="I44" s="284"/>
      <c r="J44" s="1252"/>
      <c r="K44" s="1253"/>
    </row>
    <row r="45" spans="1:14" ht="16.5" customHeight="1" thickBot="1">
      <c r="C45" s="311" t="str">
        <f>IF(AND(D36="",I36="",D37="",I37="",D38="",D39="",D40="",G40="",J40=""),"",IF(OR(D36="",I36="",D37="",I37="",D38="",D39="",D40="",G40="",J40=""),"Information is missing in the above section. Please complete fully.",""))</f>
        <v/>
      </c>
      <c r="D45" s="275"/>
      <c r="E45" s="275"/>
      <c r="F45" s="276"/>
      <c r="G45" s="276"/>
      <c r="H45" s="276"/>
      <c r="I45" s="277"/>
      <c r="J45" s="277"/>
      <c r="K45" s="278"/>
      <c r="M45" s="15"/>
      <c r="N45" s="15"/>
    </row>
    <row r="46" spans="1:14" ht="16.5" thickBot="1">
      <c r="C46" s="1125" t="s">
        <v>945</v>
      </c>
      <c r="D46" s="1126"/>
      <c r="E46" s="1126"/>
      <c r="F46" s="1126"/>
      <c r="G46" s="1126"/>
      <c r="H46" s="1126"/>
      <c r="I46" s="1126"/>
      <c r="J46" s="1126"/>
      <c r="K46" s="1127"/>
    </row>
    <row r="47" spans="1:14" ht="19.5" hidden="1" customHeight="1" outlineLevel="1">
      <c r="B47" s="319" t="s">
        <v>669</v>
      </c>
      <c r="C47" s="258" t="s">
        <v>568</v>
      </c>
      <c r="D47" s="260">
        <f>'5. Project Implementation'!$D$7</f>
        <v>0</v>
      </c>
      <c r="E47" s="322">
        <f>'5. Project Implementation'!$D$7</f>
        <v>0</v>
      </c>
      <c r="F47" s="338"/>
      <c r="G47" s="338"/>
      <c r="H47" s="339"/>
      <c r="I47" s="323"/>
      <c r="J47" s="323"/>
      <c r="K47" s="324"/>
    </row>
    <row r="48" spans="1:14" ht="2.25" hidden="1" customHeight="1" collapsed="1" thickBot="1">
      <c r="B48" s="1"/>
      <c r="C48" s="314"/>
      <c r="D48" s="315"/>
      <c r="E48" s="256"/>
      <c r="F48" s="257"/>
      <c r="G48" s="335"/>
      <c r="H48" s="336"/>
      <c r="I48" s="317"/>
      <c r="J48" s="317"/>
      <c r="K48" s="318"/>
    </row>
    <row r="49" spans="2:13" ht="18.75" customHeight="1" thickBot="1">
      <c r="B49" s="266"/>
      <c r="C49" s="352" t="s">
        <v>766</v>
      </c>
      <c r="D49" s="333">
        <f>$E$69*RefApplication!L13</f>
        <v>0</v>
      </c>
      <c r="E49" s="921" t="str">
        <f>"Measure "&amp;RefApplication!J13</f>
        <v>Measure 650100</v>
      </c>
      <c r="F49" s="1159"/>
      <c r="G49" s="1160"/>
      <c r="H49" s="1160"/>
      <c r="I49" s="332"/>
      <c r="J49" s="1161"/>
      <c r="K49" s="1162"/>
      <c r="M49" s="337"/>
    </row>
    <row r="50" spans="2:13" ht="18.75" customHeight="1" thickBot="1">
      <c r="B50" s="266"/>
      <c r="C50" s="352" t="s">
        <v>767</v>
      </c>
      <c r="D50" s="333">
        <f>$E$69*RefApplication!L14</f>
        <v>0</v>
      </c>
      <c r="E50" s="921" t="str">
        <f>"Measure "&amp;RefApplication!J14</f>
        <v>Measure 650110</v>
      </c>
      <c r="F50" s="1159"/>
      <c r="G50" s="1160"/>
      <c r="H50" s="1160"/>
      <c r="I50" s="332"/>
      <c r="J50" s="1161"/>
      <c r="K50" s="1162"/>
    </row>
    <row r="51" spans="2:13" ht="18.75" customHeight="1" thickBot="1">
      <c r="B51" s="266"/>
      <c r="C51" s="353" t="s">
        <v>774</v>
      </c>
      <c r="D51" s="334">
        <f>E69-D50-D49</f>
        <v>0</v>
      </c>
      <c r="E51" s="921" t="str">
        <f>"Measure "&amp;RefApplication!J15</f>
        <v>Measure 650120</v>
      </c>
      <c r="F51" s="1159"/>
      <c r="G51" s="1160"/>
      <c r="H51" s="1160"/>
      <c r="I51" s="332"/>
      <c r="J51" s="1161"/>
      <c r="K51" s="1162"/>
    </row>
    <row r="52" spans="2:13" ht="36" customHeight="1" thickBot="1">
      <c r="C52" s="1167" t="str">
        <f>TRIM(G53)</f>
        <v/>
      </c>
      <c r="D52" s="1168"/>
      <c r="E52" s="1168"/>
      <c r="F52" s="1168"/>
      <c r="G52" s="1168"/>
      <c r="H52" s="1168"/>
      <c r="I52" s="1168"/>
      <c r="J52" s="1168"/>
      <c r="K52" s="1169"/>
    </row>
    <row r="53" spans="2:13" ht="12.75" hidden="1" customHeight="1" outlineLevel="1" thickBot="1">
      <c r="B53" s="319" t="s">
        <v>669</v>
      </c>
      <c r="C53" s="354" t="str">
        <f>IF($H$58=1,"     *Incentive has been limited to 50% of costs","")</f>
        <v/>
      </c>
      <c r="D53" s="355"/>
      <c r="E53" s="355"/>
      <c r="F53" s="356"/>
      <c r="G53" s="357" t="str">
        <f>C53&amp;C54&amp;C55&amp;C56</f>
        <v/>
      </c>
      <c r="H53" s="357"/>
      <c r="I53" s="357"/>
      <c r="J53" s="357"/>
      <c r="K53" s="358"/>
    </row>
    <row r="54" spans="2:13" ht="12.75" hidden="1" customHeight="1" outlineLevel="1">
      <c r="B54" s="319" t="s">
        <v>669</v>
      </c>
      <c r="C54" s="354" t="str">
        <f>IF($I$58=1,"     *Incentive has been limited to $2,500,000 per project","")</f>
        <v/>
      </c>
      <c r="D54" s="360"/>
      <c r="E54" s="360"/>
      <c r="F54" s="360"/>
      <c r="G54" s="361"/>
      <c r="H54" s="361"/>
      <c r="I54" s="340"/>
      <c r="J54" s="362"/>
      <c r="K54" s="363"/>
    </row>
    <row r="55" spans="2:13" ht="12.75" hidden="1" customHeight="1" outlineLevel="1">
      <c r="B55" s="319" t="s">
        <v>669</v>
      </c>
      <c r="C55" s="359"/>
      <c r="D55" s="360"/>
      <c r="E55" s="360"/>
      <c r="F55" s="360"/>
      <c r="G55" s="361"/>
      <c r="H55" s="361"/>
      <c r="I55" s="340"/>
      <c r="J55" s="362"/>
      <c r="K55" s="363"/>
    </row>
    <row r="56" spans="2:13" ht="12.75" hidden="1" customHeight="1" outlineLevel="1" thickBot="1">
      <c r="B56" s="319" t="s">
        <v>669</v>
      </c>
      <c r="C56" s="364"/>
      <c r="D56" s="365"/>
      <c r="E56" s="365"/>
      <c r="F56" s="365"/>
      <c r="G56" s="366"/>
      <c r="H56" s="366"/>
      <c r="I56" s="341"/>
      <c r="J56" s="367"/>
      <c r="K56" s="368"/>
    </row>
    <row r="57" spans="2:13" ht="29.25" hidden="1" customHeight="1" outlineLevel="1">
      <c r="B57" s="319" t="s">
        <v>669</v>
      </c>
      <c r="C57" s="369"/>
      <c r="D57" s="320" t="s">
        <v>668</v>
      </c>
      <c r="E57" s="351"/>
      <c r="F57" s="393" t="s">
        <v>676</v>
      </c>
      <c r="G57" s="351" t="s">
        <v>777</v>
      </c>
      <c r="H57" s="351" t="s">
        <v>778</v>
      </c>
      <c r="I57" s="351" t="s">
        <v>779</v>
      </c>
      <c r="J57" s="362"/>
      <c r="K57" s="363"/>
    </row>
    <row r="58" spans="2:13" hidden="1" outlineLevel="1">
      <c r="B58" s="319" t="s">
        <v>669</v>
      </c>
      <c r="C58" s="369" t="s">
        <v>776</v>
      </c>
      <c r="D58" s="320">
        <f>IF($J$69=0,0,IF($J$69&lt;=Threshold,$J$69*Incentive_kW_LEThreshold,((Threshold*Incentive_kW_LEThreshold)+($J$69-Threshold)*Incentive_kW_GtThreshold)))</f>
        <v>0</v>
      </c>
      <c r="E58" s="328"/>
      <c r="F58" s="328">
        <f>MIN(C58,CostCap_CHP*$D$47)</f>
        <v>0</v>
      </c>
      <c r="G58" s="328">
        <f>MIN(D58,Cap_CHP)</f>
        <v>0</v>
      </c>
      <c r="H58" s="90">
        <f>IF($D58&lt;=F58,0,1)</f>
        <v>0</v>
      </c>
      <c r="I58" s="90">
        <f>IF($D58&lt;=G58,0,1)</f>
        <v>0</v>
      </c>
      <c r="J58" s="362"/>
      <c r="K58" s="363"/>
    </row>
    <row r="59" spans="2:13" hidden="1" outlineLevel="1">
      <c r="B59" s="319" t="s">
        <v>669</v>
      </c>
      <c r="C59" s="369"/>
      <c r="D59" s="320"/>
      <c r="E59" s="328"/>
      <c r="F59" s="370"/>
      <c r="G59" s="328"/>
      <c r="H59" s="90"/>
      <c r="I59" s="90"/>
      <c r="J59" s="362"/>
      <c r="K59" s="363"/>
    </row>
    <row r="60" spans="2:13" hidden="1" outlineLevel="1">
      <c r="B60" s="319" t="s">
        <v>669</v>
      </c>
      <c r="C60" s="371"/>
      <c r="D60" s="326"/>
      <c r="E60" s="330"/>
      <c r="F60" s="372"/>
      <c r="G60" s="329"/>
      <c r="H60" s="90"/>
      <c r="I60" s="90"/>
      <c r="J60" s="362"/>
      <c r="K60" s="363"/>
    </row>
    <row r="61" spans="2:13" ht="14.25" hidden="1" customHeight="1" outlineLevel="1">
      <c r="B61" s="319" t="s">
        <v>669</v>
      </c>
      <c r="C61" s="369"/>
      <c r="D61" s="320"/>
      <c r="E61" s="328"/>
      <c r="F61" s="370"/>
      <c r="G61" s="328"/>
      <c r="H61" s="90"/>
      <c r="I61" s="320"/>
      <c r="J61" s="362"/>
      <c r="K61" s="363"/>
    </row>
    <row r="62" spans="2:13" ht="14.25" hidden="1" customHeight="1" outlineLevel="1">
      <c r="B62" s="319" t="s">
        <v>669</v>
      </c>
      <c r="C62" s="369"/>
      <c r="D62" s="320"/>
      <c r="E62" s="328"/>
      <c r="F62" s="370"/>
      <c r="G62" s="328"/>
      <c r="H62" s="90"/>
      <c r="I62" s="320"/>
      <c r="J62" s="362"/>
      <c r="K62" s="363"/>
    </row>
    <row r="63" spans="2:13" ht="14.25" hidden="1" customHeight="1" outlineLevel="1">
      <c r="B63" s="319" t="s">
        <v>669</v>
      </c>
      <c r="C63" s="369"/>
      <c r="D63" s="320"/>
      <c r="E63" s="328"/>
      <c r="F63" s="370"/>
      <c r="G63" s="328"/>
      <c r="H63" s="90"/>
      <c r="I63" s="320"/>
      <c r="J63" s="362"/>
      <c r="K63" s="363"/>
    </row>
    <row r="64" spans="2:13" ht="14.25" hidden="1" customHeight="1" outlineLevel="1">
      <c r="B64" s="319" t="s">
        <v>669</v>
      </c>
      <c r="C64" s="369"/>
      <c r="D64" s="320"/>
      <c r="E64" s="328"/>
      <c r="F64" s="370"/>
      <c r="G64" s="328"/>
      <c r="H64" s="90"/>
      <c r="I64" s="320"/>
      <c r="J64" s="362"/>
      <c r="K64" s="363"/>
    </row>
    <row r="65" spans="2:12" ht="14.25" hidden="1" customHeight="1" outlineLevel="1">
      <c r="B65" s="319" t="s">
        <v>669</v>
      </c>
      <c r="C65" s="369"/>
      <c r="D65" s="320"/>
      <c r="E65" s="328"/>
      <c r="F65" s="370"/>
      <c r="G65" s="328"/>
      <c r="H65" s="90"/>
      <c r="I65" s="320"/>
      <c r="J65" s="362"/>
      <c r="K65" s="363"/>
    </row>
    <row r="66" spans="2:12" ht="14.25" hidden="1" customHeight="1" outlineLevel="1">
      <c r="B66" s="319" t="s">
        <v>669</v>
      </c>
      <c r="C66" s="369"/>
      <c r="D66" s="320"/>
      <c r="E66" s="328"/>
      <c r="F66" s="370"/>
      <c r="G66" s="328"/>
      <c r="H66" s="90"/>
      <c r="I66" s="320"/>
      <c r="J66" s="362"/>
      <c r="K66" s="363"/>
    </row>
    <row r="67" spans="2:12" ht="14.25" hidden="1" customHeight="1" outlineLevel="1">
      <c r="B67" s="319" t="s">
        <v>669</v>
      </c>
      <c r="C67" s="371"/>
      <c r="D67" s="326"/>
      <c r="E67" s="330"/>
      <c r="F67" s="327"/>
      <c r="G67" s="330"/>
      <c r="H67" s="90"/>
      <c r="I67" s="90"/>
      <c r="J67" s="362"/>
      <c r="K67" s="363"/>
    </row>
    <row r="68" spans="2:12" ht="14.25" hidden="1" customHeight="1" outlineLevel="1" thickBot="1">
      <c r="B68" s="319" t="s">
        <v>669</v>
      </c>
      <c r="C68" s="373"/>
      <c r="D68" s="325"/>
      <c r="E68" s="370"/>
      <c r="F68" s="321"/>
      <c r="G68" s="331"/>
      <c r="H68" s="321"/>
      <c r="I68" s="320"/>
      <c r="J68" s="362"/>
      <c r="K68" s="363"/>
    </row>
    <row r="69" spans="2:12" ht="28.5" customHeight="1" collapsed="1">
      <c r="C69" s="1133" t="s">
        <v>775</v>
      </c>
      <c r="D69" s="1134"/>
      <c r="E69" s="1147">
        <f>MIN(CostCap_CHP*$D$47,Cap_CHP,IF($J$69=0,0,IF($J$69&lt;=Threshold,$J$69*Incentive_kW_LEThreshold,((Threshold*Incentive_kW_LEThreshold)+($J$69-Threshold)*Incentive_kW_GtThreshold))))</f>
        <v>0</v>
      </c>
      <c r="F69" s="1148"/>
      <c r="G69" s="1149"/>
      <c r="H69" s="1139" t="s">
        <v>715</v>
      </c>
      <c r="I69" s="1140"/>
      <c r="J69" s="1141">
        <f>'4. CHP System'!D7</f>
        <v>0</v>
      </c>
      <c r="K69" s="1142"/>
      <c r="L69" s="413"/>
    </row>
    <row r="70" spans="2:12" ht="29.25" customHeight="1">
      <c r="C70" s="1135"/>
      <c r="D70" s="1136"/>
      <c r="E70" s="1150"/>
      <c r="F70" s="1151"/>
      <c r="G70" s="1152"/>
      <c r="H70" s="1163" t="s">
        <v>681</v>
      </c>
      <c r="I70" s="1164"/>
      <c r="J70" s="1165">
        <f>'4. CHP System'!J7</f>
        <v>0</v>
      </c>
      <c r="K70" s="1166"/>
    </row>
    <row r="71" spans="2:12" ht="18" customHeight="1" thickBot="1">
      <c r="C71" s="1137"/>
      <c r="D71" s="1138"/>
      <c r="E71" s="1153"/>
      <c r="F71" s="1154"/>
      <c r="G71" s="1155"/>
      <c r="H71" s="1143" t="s">
        <v>569</v>
      </c>
      <c r="I71" s="1144"/>
      <c r="J71" s="1145">
        <f>'6. Project Operation'!L25</f>
        <v>0</v>
      </c>
      <c r="K71" s="1146"/>
      <c r="L71" s="337"/>
    </row>
    <row r="72" spans="2:12" ht="16.5" thickBot="1">
      <c r="C72" s="1125" t="s">
        <v>24</v>
      </c>
      <c r="D72" s="1126"/>
      <c r="E72" s="1126"/>
      <c r="F72" s="1126"/>
      <c r="G72" s="1126"/>
      <c r="H72" s="1126"/>
      <c r="I72" s="1126"/>
      <c r="J72" s="1126"/>
      <c r="K72" s="1127"/>
    </row>
    <row r="73" spans="2:12" ht="71.25" customHeight="1">
      <c r="C73" s="1156" t="s">
        <v>592</v>
      </c>
      <c r="D73" s="1157"/>
      <c r="E73" s="1157"/>
      <c r="F73" s="1157"/>
      <c r="G73" s="1157"/>
      <c r="H73" s="1157"/>
      <c r="I73" s="1157"/>
      <c r="J73" s="1157"/>
      <c r="K73" s="1158"/>
    </row>
    <row r="74" spans="2:12" customFormat="1" ht="15.75" customHeight="1">
      <c r="B74" s="20"/>
      <c r="C74" s="391" t="s">
        <v>329</v>
      </c>
      <c r="D74" s="103"/>
      <c r="E74" s="103"/>
      <c r="F74" s="103"/>
      <c r="G74" s="103"/>
      <c r="H74" s="103"/>
      <c r="I74" s="104" t="s">
        <v>330</v>
      </c>
      <c r="J74" s="103" t="s">
        <v>331</v>
      </c>
      <c r="K74" s="105"/>
      <c r="L74" s="1"/>
    </row>
    <row r="75" spans="2:12" customFormat="1" ht="15.75">
      <c r="B75" s="19"/>
      <c r="C75" s="106"/>
      <c r="D75" s="107" t="s">
        <v>332</v>
      </c>
      <c r="E75" s="108"/>
      <c r="F75" s="936"/>
      <c r="G75" s="107"/>
      <c r="H75" s="107" t="s">
        <v>333</v>
      </c>
      <c r="I75" s="109"/>
      <c r="J75" s="110"/>
      <c r="K75" s="111"/>
      <c r="L75" s="1"/>
    </row>
    <row r="76" spans="2:12" ht="14.25" hidden="1" customHeight="1">
      <c r="C76" s="80"/>
      <c r="D76" s="81"/>
      <c r="E76" s="81"/>
      <c r="F76" s="81"/>
      <c r="G76" s="81"/>
      <c r="H76" s="81"/>
      <c r="I76" s="81"/>
      <c r="J76" s="81"/>
      <c r="K76" s="82"/>
    </row>
    <row r="77" spans="2:12" ht="16.5" customHeight="1">
      <c r="C77" s="1128" t="s">
        <v>593</v>
      </c>
      <c r="D77" s="1129"/>
      <c r="E77" s="1129"/>
      <c r="F77" s="1091"/>
      <c r="G77" s="1130"/>
      <c r="H77" s="1130"/>
      <c r="I77" s="1130"/>
      <c r="J77" s="1130"/>
      <c r="K77" s="1092"/>
    </row>
    <row r="78" spans="2:12" ht="28.5" customHeight="1">
      <c r="C78" s="1128" t="s">
        <v>594</v>
      </c>
      <c r="D78" s="1131"/>
      <c r="E78" s="1132"/>
      <c r="F78" s="1091"/>
      <c r="G78" s="1130"/>
      <c r="H78" s="1130"/>
      <c r="I78" s="1130"/>
      <c r="J78" s="1130"/>
      <c r="K78" s="1092"/>
    </row>
    <row r="79" spans="2:12">
      <c r="C79" s="577" t="s">
        <v>7</v>
      </c>
      <c r="D79" s="1098"/>
      <c r="E79" s="1099"/>
      <c r="F79" s="1100"/>
      <c r="G79" s="563" t="s">
        <v>25</v>
      </c>
      <c r="H79" s="1067"/>
      <c r="I79" s="1068"/>
      <c r="J79" s="1068"/>
      <c r="K79" s="1101"/>
    </row>
    <row r="80" spans="2:12" customFormat="1">
      <c r="B80" s="266"/>
      <c r="C80" s="1113" t="s">
        <v>621</v>
      </c>
      <c r="D80" s="1114"/>
      <c r="E80" s="1114"/>
      <c r="F80" s="1115"/>
      <c r="G80" s="1095"/>
      <c r="H80" s="1116"/>
      <c r="I80" s="1117"/>
      <c r="J80" s="1118"/>
      <c r="K80" s="1119"/>
      <c r="L80" s="1"/>
    </row>
    <row r="81" spans="2:14" customFormat="1" ht="32.25" customHeight="1">
      <c r="B81" s="266"/>
      <c r="C81" s="1120" t="s">
        <v>622</v>
      </c>
      <c r="D81" s="1121"/>
      <c r="E81" s="1121"/>
      <c r="F81" s="1121"/>
      <c r="G81" s="1121"/>
      <c r="H81" s="1121"/>
      <c r="I81" s="1121"/>
      <c r="J81" s="1121"/>
      <c r="K81" s="1122"/>
      <c r="L81" s="1"/>
    </row>
    <row r="82" spans="2:14">
      <c r="B82" s="266"/>
      <c r="C82" s="562" t="s">
        <v>623</v>
      </c>
      <c r="D82" s="1102"/>
      <c r="E82" s="1103"/>
      <c r="F82" s="1103"/>
      <c r="G82" s="1103"/>
      <c r="H82" s="1103"/>
      <c r="I82" s="1103"/>
      <c r="J82" s="1103"/>
      <c r="K82" s="1104"/>
    </row>
    <row r="83" spans="2:14">
      <c r="C83" s="562" t="s">
        <v>2</v>
      </c>
      <c r="D83" s="1095"/>
      <c r="E83" s="1096"/>
      <c r="F83" s="1096"/>
      <c r="G83" s="1116"/>
      <c r="H83" s="1123" t="s">
        <v>637</v>
      </c>
      <c r="I83" s="1124"/>
      <c r="J83" s="1095"/>
      <c r="K83" s="1097"/>
    </row>
    <row r="84" spans="2:14">
      <c r="C84" s="560" t="s">
        <v>3</v>
      </c>
      <c r="D84" s="1105"/>
      <c r="E84" s="1106"/>
      <c r="F84" s="567" t="s">
        <v>4</v>
      </c>
      <c r="G84" s="1091"/>
      <c r="H84" s="1107"/>
      <c r="I84" s="568" t="s">
        <v>5</v>
      </c>
      <c r="J84" s="1108"/>
      <c r="K84" s="1109"/>
    </row>
    <row r="85" spans="2:14">
      <c r="C85" s="562" t="s">
        <v>26</v>
      </c>
      <c r="D85" s="1091"/>
      <c r="E85" s="1107"/>
      <c r="F85" s="1110"/>
      <c r="G85" s="1111"/>
      <c r="H85" s="1111"/>
      <c r="I85" s="1111"/>
      <c r="J85" s="1111"/>
      <c r="K85" s="1112"/>
    </row>
    <row r="86" spans="2:14">
      <c r="C86" s="1093" t="s">
        <v>595</v>
      </c>
      <c r="D86" s="1085"/>
      <c r="E86" s="1094"/>
      <c r="F86" s="1095"/>
      <c r="G86" s="1096"/>
      <c r="H86" s="1096"/>
      <c r="I86" s="1096"/>
      <c r="J86" s="1096"/>
      <c r="K86" s="1097"/>
    </row>
    <row r="87" spans="2:14" ht="16.5" customHeight="1">
      <c r="C87" s="310" t="str">
        <f>IF(AND(D79="",H79="",G80="",D82="",D83="",D84="",G84="",J84="",D85="",F86=""),"",IF(OR(D79="",H79="",G80="",D82="",D83="",D84="",G84="",J84="",D85="",F86=""),"Information is missing in the above section. Please complete fully.",""))</f>
        <v/>
      </c>
      <c r="D87" s="10"/>
      <c r="E87" s="11"/>
      <c r="F87" s="12"/>
      <c r="G87" s="12"/>
      <c r="H87" s="12"/>
      <c r="I87" s="13"/>
      <c r="J87" s="13"/>
      <c r="K87" s="14"/>
      <c r="M87" s="15"/>
      <c r="N87" s="15"/>
    </row>
    <row r="88" spans="2:14" ht="2.25" customHeight="1" thickBot="1">
      <c r="C88" s="22"/>
      <c r="D88" s="23"/>
      <c r="E88" s="23"/>
      <c r="F88" s="24"/>
      <c r="G88" s="24"/>
      <c r="H88" s="24"/>
      <c r="I88" s="24"/>
      <c r="J88" s="24"/>
      <c r="K88" s="25"/>
    </row>
    <row r="89" spans="2:14" ht="16.5" thickBot="1">
      <c r="C89" s="917" t="s">
        <v>27</v>
      </c>
      <c r="D89" s="918"/>
      <c r="E89" s="918"/>
      <c r="F89" s="918"/>
      <c r="G89" s="918"/>
      <c r="H89" s="918"/>
      <c r="I89" s="918"/>
      <c r="J89" s="918"/>
      <c r="K89" s="922" t="s">
        <v>1024</v>
      </c>
    </row>
    <row r="90" spans="2:14" ht="15.75" thickBot="1">
      <c r="C90" s="559" t="s">
        <v>28</v>
      </c>
      <c r="D90" s="1082"/>
      <c r="E90" s="1083"/>
      <c r="F90" s="1084"/>
      <c r="G90" s="1085" t="s">
        <v>29</v>
      </c>
      <c r="H90" s="1085"/>
      <c r="I90" s="1086"/>
      <c r="J90" s="1087"/>
      <c r="K90" s="1088"/>
    </row>
    <row r="91" spans="2:14" ht="18.75" hidden="1" customHeight="1">
      <c r="C91" s="3" t="s">
        <v>30</v>
      </c>
      <c r="D91" s="26"/>
      <c r="E91" s="1089" t="s">
        <v>31</v>
      </c>
      <c r="F91" s="1089"/>
      <c r="G91" s="1067"/>
      <c r="H91" s="1090"/>
      <c r="I91" s="4" t="s">
        <v>32</v>
      </c>
      <c r="J91" s="1091"/>
      <c r="K91" s="1092"/>
    </row>
    <row r="92" spans="2:14" ht="29.25" hidden="1" customHeight="1">
      <c r="C92" s="5" t="s">
        <v>33</v>
      </c>
      <c r="D92" s="1067"/>
      <c r="E92" s="1068"/>
      <c r="F92" s="27" t="s">
        <v>34</v>
      </c>
      <c r="G92" s="28"/>
      <c r="H92" s="1069"/>
      <c r="I92" s="1070"/>
      <c r="J92" s="1070"/>
      <c r="K92" s="1071"/>
    </row>
    <row r="93" spans="2:14" ht="18.75" hidden="1" customHeight="1">
      <c r="C93" s="21" t="s">
        <v>35</v>
      </c>
      <c r="D93" s="29"/>
      <c r="E93" s="1072" t="s">
        <v>36</v>
      </c>
      <c r="F93" s="1072"/>
      <c r="G93" s="1073"/>
      <c r="H93" s="1074"/>
      <c r="I93" s="4" t="s">
        <v>32</v>
      </c>
      <c r="J93" s="1075"/>
      <c r="K93" s="1076"/>
    </row>
    <row r="94" spans="2:14" ht="29.25" hidden="1" customHeight="1" thickBot="1">
      <c r="C94" s="30" t="s">
        <v>37</v>
      </c>
      <c r="D94" s="1077"/>
      <c r="E94" s="1078"/>
      <c r="F94" s="31" t="s">
        <v>38</v>
      </c>
      <c r="G94" s="32"/>
      <c r="H94" s="1079"/>
      <c r="I94" s="1080"/>
      <c r="J94" s="1080"/>
      <c r="K94" s="1081"/>
    </row>
    <row r="95" spans="2:14" ht="34.5" customHeight="1" thickBot="1">
      <c r="B95" s="374"/>
      <c r="C95" s="1064" t="str">
        <f>IF(Utility_Name="Delmarva Power",'DelmarvaT&amp;C'!C3:K3,IF(Utility_Name="Pepco",'PepcoT&amp;C'!C3:K3,""))</f>
        <v>Upload all applications and supporting documents using Energy Project Manager (Delmarva.com/EnergyProjectManager) or email to Delmarva.EnergySavings@LMCO.com.
Phone: 1-866-353-5799 | web: Delmarva.com/business</v>
      </c>
      <c r="D95" s="1065"/>
      <c r="E95" s="1065"/>
      <c r="F95" s="1065"/>
      <c r="G95" s="1065"/>
      <c r="H95" s="1065"/>
      <c r="I95" s="1065"/>
      <c r="J95" s="1065"/>
      <c r="K95" s="1066"/>
      <c r="L95" s="90"/>
    </row>
    <row r="96" spans="2:14" ht="26.25" customHeight="1" thickBot="1">
      <c r="B96" s="1058" t="s">
        <v>39</v>
      </c>
      <c r="C96" s="1059"/>
      <c r="D96" s="1059"/>
      <c r="E96" s="1059"/>
      <c r="F96" s="1059"/>
      <c r="G96" s="1059"/>
      <c r="H96" s="1059"/>
      <c r="I96" s="1059"/>
      <c r="J96" s="1059"/>
      <c r="K96" s="1059"/>
      <c r="L96" s="1060"/>
      <c r="M96" s="558" t="s">
        <v>946</v>
      </c>
    </row>
    <row r="97" spans="2:12" ht="52.5" customHeight="1" thickBot="1">
      <c r="B97" s="1061" t="str">
        <f>IF(Utility_Name="Pepco",'PepcoT&amp;C'!B6,'DelmarvaT&amp;C'!B6)</f>
        <v xml:space="preserve">1. Program Offer: All projects require pre-approval prior to the purchase of products or installation. This application covers products purchased and installed after CHP Program pre-approval. Products purchased or installed prior to the date of the CHP Program’s pre-approval (or commitment) letter are not eligible for incentives. Projects must installed and post-installation documentation received within eighteen (18) months of the pre-approval date. Delmarva Power may cancel this application without liability if the customer has (1) not installed the approved project, and has (2) not applied to Delmarva Power for a project extension 30 days prior to pre-approval expiration date. </v>
      </c>
      <c r="C97" s="1062"/>
      <c r="D97" s="1062"/>
      <c r="E97" s="1062"/>
      <c r="F97" s="1062"/>
      <c r="G97" s="1062"/>
      <c r="H97" s="1062"/>
      <c r="I97" s="1062"/>
      <c r="J97" s="1062"/>
      <c r="K97" s="1062"/>
      <c r="L97" s="1063"/>
    </row>
    <row r="98" spans="2:12" ht="29.25" customHeight="1" thickBot="1">
      <c r="B98" s="1061" t="str">
        <f>IF(Utility_Name="Pepco",'PepcoT&amp;C'!B7,'DelmarvaT&amp;C'!B7)</f>
        <v>2. ELIGIBILITY: Incentives are available to Delmarva Power commercial, industrial, governmental, institutional non-profit and master-metered multi-family electric customers for the purchase and installation of one or more Qualifying CHP Systems (as defined below) in the Delmarva Power Maryland service territory, subject to these Terms and Conditions.</v>
      </c>
      <c r="C98" s="1062"/>
      <c r="D98" s="1062"/>
      <c r="E98" s="1062"/>
      <c r="F98" s="1062"/>
      <c r="G98" s="1062"/>
      <c r="H98" s="1062"/>
      <c r="I98" s="1062"/>
      <c r="J98" s="1062"/>
      <c r="K98" s="1062"/>
      <c r="L98" s="1063"/>
    </row>
    <row r="99" spans="2:12" ht="30" customHeight="1" thickBot="1">
      <c r="B99" s="1061" t="str">
        <f>IF(Utility_Name="Pepco",'PepcoT&amp;C'!B8,'DelmarvaT&amp;C'!B8)</f>
        <v>3. Qualifying CHP Systems: All CHP systems that sequentially produce electricity and useful thermal energy are eligible, provided the overall efficiency of the system is 65% or more when fuel input energy is assessed on a HHV basis. Unless explicitly pre-approved, CHP Systems must be new and covered by warranties.</v>
      </c>
      <c r="C99" s="1062"/>
      <c r="D99" s="1062"/>
      <c r="E99" s="1062"/>
      <c r="F99" s="1062"/>
      <c r="G99" s="1062"/>
      <c r="H99" s="1062"/>
      <c r="I99" s="1062"/>
      <c r="J99" s="1062"/>
      <c r="K99" s="1062"/>
      <c r="L99" s="1063"/>
    </row>
    <row r="100" spans="2:12" ht="52.5" customHeight="1" thickBot="1">
      <c r="B100" s="1061" t="str">
        <f>IF(Utility_Name="Pepco",'PepcoT&amp;C'!B9,'DelmarvaT&amp;C'!B9)</f>
        <v>4. OWNERSHIP OF CAPACITY AND/OR ENERGY/ENVIRONMENTAL SAVINGS CREDITS: CHP Systems purchased and installed in part through incentives provided by the CHP Program are the property of the Customer, subject to any limitations contained within these Terms and Conditions. Notwithstanding the above, Delmarva Power holds sole rights to any electric system capacity credits and energy or environmental credits that may be associated with equipment and systems for which incentives were received, and Delmarva Power can dispose of these credits in any manner authorized by applicable law or regulation. In no event will activity associated with any energy or environmental credits result in interference with the Customer’s ability to operate CHP Systems as approved in the Program incentive award.</v>
      </c>
      <c r="C100" s="1062"/>
      <c r="D100" s="1062"/>
      <c r="E100" s="1062"/>
      <c r="F100" s="1062"/>
      <c r="G100" s="1062"/>
      <c r="H100" s="1062"/>
      <c r="I100" s="1062"/>
      <c r="J100" s="1062"/>
      <c r="K100" s="1062"/>
      <c r="L100" s="1063"/>
    </row>
    <row r="101" spans="2:12" ht="27" customHeight="1" thickBot="1">
      <c r="B101" s="1061" t="str">
        <f>IF(Utility_Name="Pepco",'PepcoT&amp;C'!B10,'DelmarvaT&amp;C'!B10)</f>
        <v>5. PROJECT APPROVAL: Pre-approval from Delmarva Power is required for all projects. Delmarva Power reserves the right to pre-inspect any project, and to approve or disapprove any proposed CHP Systems or equipment included therein in its sole discretion. No project-related equipment may be ordered or installed prior to the date of Delmarva Power’s pre-approval.</v>
      </c>
      <c r="C101" s="1062"/>
      <c r="D101" s="1062"/>
      <c r="E101" s="1062"/>
      <c r="F101" s="1062"/>
      <c r="G101" s="1062"/>
      <c r="H101" s="1062"/>
      <c r="I101" s="1062"/>
      <c r="J101" s="1062"/>
      <c r="K101" s="1062"/>
      <c r="L101" s="1063"/>
    </row>
    <row r="102" spans="2:12" ht="53.25" customHeight="1" thickBot="1">
      <c r="B102" s="1061" t="str">
        <f>IF(Utility_Name="Pepco",'PepcoT&amp;C'!B11,'DelmarvaT&amp;C'!B11)</f>
        <v>6. PROJECT VERIFICATION: Delmarva Power is not obligated to pay any pre-approved incentive awards until it has performed a satisfactory post-installation verification. If Delmarva Power determines that CHP System(s) were not installed in a manner consistent with the approved application, if unapproved CHP System(s) were installed, or if the installation was not consistent with generally accepted engineering practices, changes may be required before payment is issued. Delmarva Power will not make payment until it has verified that the Customer has received, as appropriate, final drawings, operation and maintenance manuals, and operator training plans, and is substantially satisfied with the installation of eligible equipment.</v>
      </c>
      <c r="C102" s="1062"/>
      <c r="D102" s="1062"/>
      <c r="E102" s="1062"/>
      <c r="F102" s="1062"/>
      <c r="G102" s="1062"/>
      <c r="H102" s="1062"/>
      <c r="I102" s="1062"/>
      <c r="J102" s="1062"/>
      <c r="K102" s="1062"/>
      <c r="L102" s="1063"/>
    </row>
    <row r="103" spans="2:12" ht="31.5" customHeight="1" thickBot="1">
      <c r="B103" s="1061" t="str">
        <f>IF(Utility_Name="Pepco",'PepcoT&amp;C'!B12,'DelmarvaT&amp;C'!B12)</f>
        <v xml:space="preserve">7. INDEPENDENT TESTING: Delmarva Power reserves the right to deny incentives for any CHP Systems or equipment that have not been favorably assessed or approved by recognized, independent authorities, such as, but not limited to, the Underwriter’s Laboratory (UL), Intertek ETL, or the Air Conditioning, Heating, and Refrigeration Institute (AHRI), </v>
      </c>
      <c r="C103" s="1062"/>
      <c r="D103" s="1062"/>
      <c r="E103" s="1062"/>
      <c r="F103" s="1062"/>
      <c r="G103" s="1062"/>
      <c r="H103" s="1062"/>
      <c r="I103" s="1062"/>
      <c r="J103" s="1062"/>
      <c r="K103" s="1062"/>
      <c r="L103" s="1063"/>
    </row>
    <row r="104" spans="2:12" ht="19.5" customHeight="1" thickBot="1">
      <c r="B104" s="1061" t="str">
        <f>IF(Utility_Name="Pepco",'PepcoT&amp;C'!B13,'DelmarvaT&amp;C'!B13)</f>
        <v xml:space="preserve">8. INCENTIVE AMOUNTS: Delmarva Power reserves the right to deny any incentive application that may result in Delmarva Power exceeding its program budget. </v>
      </c>
      <c r="C104" s="1062"/>
      <c r="D104" s="1062"/>
      <c r="E104" s="1062"/>
      <c r="F104" s="1062"/>
      <c r="G104" s="1062"/>
      <c r="H104" s="1062"/>
      <c r="I104" s="1062"/>
      <c r="J104" s="1062"/>
      <c r="K104" s="1062"/>
      <c r="L104" s="1063"/>
    </row>
    <row r="105" spans="2:12" ht="32.25" customHeight="1" thickBot="1">
      <c r="B105" s="1061" t="str">
        <f>IF(Utility_Name="Pepco",'PepcoT&amp;C'!B14,'DelmarvaT&amp;C'!B14)</f>
        <v>9. CHP SYSTEM COSTS: The Customer must provide copies of all invoices or other reasonable documentation verifying the costs of purchasing and installing the CHP System(s), including all materials, labor, and equipment discounts. Invoices must indicate a verifiable breakout of all CHP System equipment and services purchased under this Application.</v>
      </c>
      <c r="C105" s="1062"/>
      <c r="D105" s="1062"/>
      <c r="E105" s="1062"/>
      <c r="F105" s="1062"/>
      <c r="G105" s="1062"/>
      <c r="H105" s="1062"/>
      <c r="I105" s="1062"/>
      <c r="J105" s="1062"/>
      <c r="K105" s="1062"/>
      <c r="L105" s="1063"/>
    </row>
    <row r="106" spans="2:12" ht="52.5" customHeight="1" thickBot="1">
      <c r="B106" s="1061" t="str">
        <f>IF(Utility_Name="Pepco",'PepcoT&amp;C'!B15,'DelmarvaT&amp;C'!B15)</f>
        <v>10. SCHEDULE FOR INCENTIVE PAYMENTS: Delmarva Power expects to pay incentives within 4 weeks after program requirements are met. Project completion requires: (1) submission to Delmarva Power of all documentation; (2) completed installation of the approved CHP System(s); and (3) Delmarva Power verification and acceptance of (1) and (2) above, all in accordance with the specifications outlined in these Terms and Conditions. Delmarva Power reserves the right to perform a post-installation inspection of equipment for which an incentive has been applied as part of its verification process. Delmarva Power reserves the right to apply cash incentives to any of the Customer’s unpaid or overdue accounts.</v>
      </c>
      <c r="C106" s="1062"/>
      <c r="D106" s="1062"/>
      <c r="E106" s="1062"/>
      <c r="F106" s="1062"/>
      <c r="G106" s="1062"/>
      <c r="H106" s="1062"/>
      <c r="I106" s="1062"/>
      <c r="J106" s="1062"/>
      <c r="K106" s="1062"/>
      <c r="L106" s="1063"/>
    </row>
    <row r="107" spans="2:12" ht="76.5" customHeight="1" thickBot="1">
      <c r="B107" s="1061" t="str">
        <f>IF(Utility_Name="Pepco",'PepcoT&amp;C'!B16,'DelmarvaT&amp;C'!B16)</f>
        <v>11. MONITORING AND EVALUATION FOLLOW UP VISITS: Delmarva Power reserves the right to make follow up visits to the Customer’s facility during the 36 months following the actual completion date of the project at a time convenient to the Customer, and with at least one-week advance notice. The purpose of the visit(s) is to review the operation of the CHP System(s) for program evaluation purposes, including monitoring or testing operational performance Delmarva Power reserves the right, at its sole discretion, of either hiring a third party or of approving a party hired by the customer to evaluate system performance for compliance with program conditions and requirements. The scope of review is limited to determining whether program conditions have been met. The Customer must allow access to the CHP System(s) and provide related project documentation of any kind necessary for determination of whether the system has met requirements. Delmarva Power has the right to a refund for incentives paid if, at any time, it determines that the CHP System(s) were not actually and properly installed or were subsequently disconnected within 36 months after installation.</v>
      </c>
      <c r="C107" s="1062"/>
      <c r="D107" s="1062"/>
      <c r="E107" s="1062"/>
      <c r="F107" s="1062"/>
      <c r="G107" s="1062"/>
      <c r="H107" s="1062"/>
      <c r="I107" s="1062"/>
      <c r="J107" s="1062"/>
      <c r="K107" s="1062"/>
      <c r="L107" s="1063"/>
    </row>
    <row r="108" spans="2:12" ht="43.5" customHeight="1" thickBot="1">
      <c r="B108" s="1061" t="str">
        <f>IF(Utility_Name="Pepco",'PepcoT&amp;C'!B17,'DelmarvaT&amp;C'!B17)</f>
        <v>12. MODIFICATIONS OR CANCELLATION OF THE PROGRAM: Delmarva Power may change the Program requirements, incentives, or Terms &amp; Conditions at any time without notice, including suspending acceptance of applications or terminating the Program. In the event of Program change, pre-approved applications will be processed to completion under the Terms &amp; Conditions in effect at the time of pre-approval by Delmarva Power. Submission of a completed application does not entitle the Customer to program participation.</v>
      </c>
      <c r="C108" s="1062"/>
      <c r="D108" s="1062"/>
      <c r="E108" s="1062"/>
      <c r="F108" s="1062"/>
      <c r="G108" s="1062"/>
      <c r="H108" s="1062"/>
      <c r="I108" s="1062"/>
      <c r="J108" s="1062"/>
      <c r="K108" s="1062"/>
      <c r="L108" s="1063"/>
    </row>
    <row r="109" spans="2:12" ht="38.25" customHeight="1" thickBot="1">
      <c r="B109" s="1061" t="str">
        <f>IF(Utility_Name="Pepco",'PepcoT&amp;C'!B18,'DelmarvaT&amp;C'!B18)</f>
        <v>13. PUBLICITY OF CUSTOMER PARTICIPATION: Delmarva Power reserves the right to publicize a Customer’s participation in the Program, including information such as projected project energy savings, the incentive amount, and other information that does not compromise reasonable Customer expectations of confidentiality of proprietary or competitive information. In such instances, Delmarva Power will obtain Customer permission to make such information public.</v>
      </c>
      <c r="C109" s="1062"/>
      <c r="D109" s="1062"/>
      <c r="E109" s="1062"/>
      <c r="F109" s="1062"/>
      <c r="G109" s="1062"/>
      <c r="H109" s="1062"/>
      <c r="I109" s="1062"/>
      <c r="J109" s="1062"/>
      <c r="K109" s="1062"/>
      <c r="L109" s="1063"/>
    </row>
    <row r="110" spans="2:12" ht="72.75" customHeight="1" thickBot="1">
      <c r="B110" s="1061" t="str">
        <f>IF(Utility_Name="Pepco",'PepcoT&amp;C'!B19,'DelmarvaT&amp;C'!B19)</f>
        <v>14. LIMITATION OF LIABILITY AND INDEMNIFICATION: Delmarva Power, its officers, directors, employees, affiliates, contractors, and agents shall not be liable to the Customer for any direct, special, indirect, consequential, or incidental damages or for any damages in tort (including negligence) caused by any activities associated with this program and Customer’s participation therein. By participating in this Delmarva Power program, Customer agrees to waive any and all claims, whether arising in contract or tort, and to fully release Delmarva Power, its officers, directors, employees, affiliates, contractors, and agents from any and all damages, of any kind. To the extent permitted by law, the Customer shall protect, indemnify, and hold harmless Delmarva Power, its officers, directors, employees, affiliates, contractors, and agents from and against all liabilities, losses, claims, damages, judgments, penalties, causes of action, costs, and expenses (including, without limitation, attorney’s fees and expenses) incurred by or assessed against Delmarva Power or its agents arising out of or relating to the performance of this Application, whether arising in contract or tort.</v>
      </c>
      <c r="C110" s="1062"/>
      <c r="D110" s="1062"/>
      <c r="E110" s="1062"/>
      <c r="F110" s="1062"/>
      <c r="G110" s="1062"/>
      <c r="H110" s="1062"/>
      <c r="I110" s="1062"/>
      <c r="J110" s="1062"/>
      <c r="K110" s="1062"/>
      <c r="L110" s="1063"/>
    </row>
    <row r="111" spans="2:12" ht="97.5" customHeight="1" thickBot="1">
      <c r="B111" s="1061" t="str">
        <f>IF(Utility_Name="Pepco",'PepcoT&amp;C'!B20,'DelmarvaT&amp;C'!B20)</f>
        <v>15. NEITHER DELMARVA POWER NOR ITS OFFICERS, DIRECTORS, EMPLOYEES, AFFILIATES, CONTRACTORS, OR AGENTS ENDORSE, GUARANTEE, OR WARRANT ANY PARTICULAR MANUFACTURER, PRODUCT, CONTRACTOR, SERVICE PROVIDER, OR VENDOR, NOR DO ANY OF THE FOREGOING PROVIDE ANY WARRANTIES, EXPRESSED OR IMPLIED, INCLUDING ANY IMPLIED WARRANTY OF MERCHANTABILITY OR FITNESS FOR ANY PRODUCT OR SERVICE. DELMARVA POWER, ITS OFFICERS, DIRECTORS, EMPLOYEES, AFFILIATES, CONTRACTORS, AND AGENTS ARE NOT LIABLE OR RESPONSIBLE FOR ANY ACT OR OMMISSION OF ANY CONTRACTOR HIRED BY THE CUSTOMER (IF ANY) WHETHER OR NOT SAID CONTRACTOR IS A PARTICIPATING DELMARVA POWER “SERVICE PROVIDER.” THE CUSTOMER’S RELIANCE ON WARRANTIES IS LIMITED TO ANY WARRANTIES THAT MAY BE PROVIDED BY ITS CONTRACTOR, VENDOR, MANUFACTURER, ETC. NEITHER DELMARVA POWER NOR ITS OFFICERS, DIRECTORS, EMPLOYEES, AFFILIATES, CONTRACTORS, OR AGENTS ARE RESPONSIBLE FOR ASSURING THAT THE DESIGN, ENGINEERING, AND CONSTRUCTION OF THE FACILITY OR INSTALLATION OF THE CHP SYSTEM IS PROPER OR COMPLIES WITH ANY PARTICULAR LAWS, REGULATIONS, CODES, OR INDUSTRY STANDARDS. NEITHER DELMARVA POWER, NOR ITS OFFICERS, DIRECTORS, EMPLOYEES, AFFILIATES, CONTRACTORS, OR AGENTS MAKE, AND ARE NOT AUTHORIZED TO MAKE, ANY REPRESENTATIONS OF ANY KIND REGARDING THE RESULTS TO BE ACHIEVED BY THE EEMS OR THE ADEQUACY OR SAFETY OF SUCH MEASURES.</v>
      </c>
      <c r="C111" s="1062"/>
      <c r="D111" s="1062"/>
      <c r="E111" s="1062"/>
      <c r="F111" s="1062"/>
      <c r="G111" s="1062"/>
      <c r="H111" s="1062"/>
      <c r="I111" s="1062"/>
      <c r="J111" s="1062"/>
      <c r="K111" s="1062"/>
      <c r="L111" s="1063"/>
    </row>
    <row r="112" spans="2:12" ht="21" customHeight="1" thickBot="1">
      <c r="B112" s="1061" t="str">
        <f>IF(Utility_Name="Pepco",'PepcoT&amp;C'!B21,'DelmarvaT&amp;C'!B21)</f>
        <v>16. CUSTOMER TAX OBLIGATION: The Customer is responsible for declaring and paying any and all applicable federal, state, and local taxes that may be owed on any Program incentive payment.</v>
      </c>
      <c r="C112" s="1062"/>
      <c r="D112" s="1062"/>
      <c r="E112" s="1062"/>
      <c r="F112" s="1062"/>
      <c r="G112" s="1062"/>
      <c r="H112" s="1062"/>
      <c r="I112" s="1062"/>
      <c r="J112" s="1062"/>
      <c r="K112" s="1062"/>
      <c r="L112" s="1063"/>
    </row>
    <row r="113" spans="2:12" ht="28.5" customHeight="1" thickBot="1">
      <c r="B113" s="1061" t="str">
        <f>IF(Utility_Name="Pepco",'PepcoT&amp;C'!B22,'DelmarvaT&amp;C'!B22)</f>
        <v>17. VENDOR SELECTION: The Customer may select any vendor or contractor to perform the work contemplated by this Application, whether a Delmarva Power “Service Provider” or not. However, Delmarva Power reserves the right, in its sole discretion, to prohibit specific vendors or contractors from Program participation.</v>
      </c>
      <c r="C113" s="1062"/>
      <c r="D113" s="1062"/>
      <c r="E113" s="1062"/>
      <c r="F113" s="1062"/>
      <c r="G113" s="1062"/>
      <c r="H113" s="1062"/>
      <c r="I113" s="1062"/>
      <c r="J113" s="1062"/>
      <c r="K113" s="1062"/>
      <c r="L113" s="1063"/>
    </row>
    <row r="114" spans="2:12" ht="31.5" customHeight="1" thickBot="1">
      <c r="B114" s="1061" t="str">
        <f>IF(Utility_Name="Pepco",'PepcoT&amp;C'!B23,'DelmarvaT&amp;C'!B23)</f>
        <v>18. REMOVAL OF EQUIPMENT: As a condition of participation in the program, the Customer agrees to remove and dispose of the equipment being replaced by the CHP System(s) in accordance with all applicable laws, regulations, and codes. The Customer agrees not to reinstall any of this equipment anywhere in the State of Maryland or transfer it to any other party for such installation.</v>
      </c>
      <c r="C114" s="1062"/>
      <c r="D114" s="1062"/>
      <c r="E114" s="1062"/>
      <c r="F114" s="1062"/>
      <c r="G114" s="1062"/>
      <c r="H114" s="1062"/>
      <c r="I114" s="1062"/>
      <c r="J114" s="1062"/>
      <c r="K114" s="1062"/>
      <c r="L114" s="1063"/>
    </row>
    <row r="115" spans="2:12" ht="186.75" customHeight="1" thickBot="1">
      <c r="B115" s="1061" t="str">
        <f>IF(Utility_Name="Pepco",'PepcoT&amp;C'!B24,'DelmarvaT&amp;C'!B24)</f>
        <v>19. MISCELLANEOUS: The agreement between the Customer and Delmarva Power is composed of all applicable program forms, supporting documentation, and these Terms and Conditions. The Customer acknowledges that the only individuals authorized to bind Delmarva Power under the Delmarva Power program are Delmarva Power staff and authorized agents of Delmarva Power. If any provision of the Terms and Conditions is deemed invalid by any court or administrative body with sufficient jurisdiction, such ruling shall not invalidate any other provision, and the remaining Terms and Conditions shall remain in full force and effect in accordance with their terms. Resolution of disputes concerning these Terms and Conditions, or any other requirement of this Application or condition of incentive award, shall be governed in all respects by the laws of the State of Maryland. In the event of a dispute between the parties which cannot be informally resolved, the following procedure shall apply: (1) NOTICE OF DISPUTE. A party shall deliver a written notice (Dispute Notice) to the other describing the nature and substance of any Dispute and proposing a resolution of the Dispute. (2) MANAGEMENT NEGOTIATION. During the first thirty (30) days following the delivery of the Dispute Notice and during any extension agreed to by the Parties (the Negotiation Period), an authorized manager of Customer and an authorized manager of Delmarva Power shall attempt in good faith to resolve the Dispute through negotiations. If such negotiations result in an agreement in principle among such negotiators to settle the Dispute, they shall cause a written settlement agreement to be prepared, signed, and dated, whereupon the Dispute shall be deemed settled and not subject to further dispute resolution. (3) ALTERNATIVE DISPUTE RESOLUTION. Customer and Delmarva Power acknowledge that it is in their best interests to resolve any dispute, claim, or controversy arising out of or relating to this engagement letter in accordance with the dispute resolution procedures set forth herein, and agree to use their best efforts so to resolve any such dispute. Without limitation, such efforts shall include mandatory submission of a dispute to non-binding mediation. Should such dispute not be resolved within 90 days after the issuance by one of the parties of a written request for mediation (or such longer period as the parties may agree), Delmarva Power and Customer may seek other legal recourse. Notwithstanding the above, either party may seek injunctive relief to enforce its rights with respect to the use or protection of (1) its confidential or proprietary information or material or (2) its names, trademarks, service marks or logos, in a court of competent jurisdiction in the State of Maryland. The parties consent to the personal jurisdiction thereof and to sole venue therein only for such purposes. Delmarva Power AND CUSTOMER HEREBY IRREVOCABLY AND UNCONDITIONALLY WAIVE ANY RIGHT EITHER SUCH PARTY MAY HAVE TO A TRIAL BY JURY OR TO INITIATE OR BECOME A PARTY TO ANY CLASS ACTION CLAIMS IN RESPECT OF ANY ACTION, SUIT, OR PROCEEDING DIRECTLY OR INDIRECTLY ARISING OUT OF OR RELATING TO THIS APPLICATION OR THE TRANSACTIONS CONTEMPLATED BY THIS APPLICATION.</v>
      </c>
      <c r="C115" s="1062"/>
      <c r="D115" s="1062"/>
      <c r="E115" s="1062"/>
      <c r="F115" s="1062"/>
      <c r="G115" s="1062"/>
      <c r="H115" s="1062"/>
      <c r="I115" s="1062"/>
      <c r="J115" s="1062"/>
      <c r="K115" s="1062"/>
      <c r="L115" s="1063"/>
    </row>
    <row r="116" spans="2:12" s="56" customFormat="1">
      <c r="B116" s="287"/>
    </row>
    <row r="117" spans="2:12" s="56" customFormat="1">
      <c r="B117" s="287"/>
    </row>
    <row r="118" spans="2:12" s="56" customFormat="1">
      <c r="B118" s="287"/>
    </row>
    <row r="119" spans="2:12" s="56" customFormat="1">
      <c r="B119" s="287"/>
    </row>
    <row r="120" spans="2:12" s="56" customFormat="1">
      <c r="B120" s="287"/>
    </row>
    <row r="121" spans="2:12" s="56" customFormat="1">
      <c r="B121" s="287"/>
    </row>
    <row r="122" spans="2:12" s="56" customFormat="1">
      <c r="B122" s="287"/>
    </row>
    <row r="123" spans="2:12" s="56" customFormat="1">
      <c r="B123" s="287"/>
    </row>
    <row r="124" spans="2:12" s="56" customFormat="1">
      <c r="B124" s="287"/>
    </row>
    <row r="125" spans="2:12" s="56" customFormat="1">
      <c r="B125" s="287"/>
    </row>
    <row r="126" spans="2:12" s="56" customFormat="1">
      <c r="B126" s="287"/>
    </row>
    <row r="127" spans="2:12" s="56" customFormat="1">
      <c r="B127" s="287"/>
    </row>
    <row r="128" spans="2:12" s="56" customFormat="1">
      <c r="B128" s="287"/>
    </row>
    <row r="129" spans="2:2" s="56" customFormat="1">
      <c r="B129" s="287"/>
    </row>
    <row r="130" spans="2:2" s="56" customFormat="1">
      <c r="B130" s="287"/>
    </row>
    <row r="131" spans="2:2" s="56" customFormat="1">
      <c r="B131" s="287"/>
    </row>
    <row r="132" spans="2:2" s="56" customFormat="1">
      <c r="B132" s="287"/>
    </row>
    <row r="133" spans="2:2" s="56" customFormat="1">
      <c r="B133" s="287"/>
    </row>
    <row r="134" spans="2:2" s="56" customFormat="1">
      <c r="B134" s="287"/>
    </row>
    <row r="135" spans="2:2" s="56" customFormat="1">
      <c r="B135" s="287"/>
    </row>
    <row r="136" spans="2:2" s="56" customFormat="1">
      <c r="B136" s="287"/>
    </row>
    <row r="137" spans="2:2" s="56" customFormat="1">
      <c r="B137" s="287"/>
    </row>
    <row r="138" spans="2:2" s="56" customFormat="1">
      <c r="B138" s="287"/>
    </row>
    <row r="139" spans="2:2" s="56" customFormat="1">
      <c r="B139" s="287"/>
    </row>
    <row r="140" spans="2:2" s="56" customFormat="1">
      <c r="B140" s="287"/>
    </row>
    <row r="141" spans="2:2" s="56" customFormat="1">
      <c r="B141" s="287"/>
    </row>
    <row r="142" spans="2:2" s="56" customFormat="1">
      <c r="B142" s="287"/>
    </row>
    <row r="143" spans="2:2" s="56" customFormat="1">
      <c r="B143" s="287"/>
    </row>
    <row r="144" spans="2:2" s="56" customFormat="1">
      <c r="B144" s="287"/>
    </row>
    <row r="145" spans="2:2" s="56" customFormat="1">
      <c r="B145" s="287"/>
    </row>
    <row r="146" spans="2:2" s="56" customFormat="1">
      <c r="B146" s="287"/>
    </row>
    <row r="147" spans="2:2" s="56" customFormat="1">
      <c r="B147" s="287"/>
    </row>
    <row r="148" spans="2:2" s="56" customFormat="1">
      <c r="B148" s="287"/>
    </row>
    <row r="149" spans="2:2" s="56" customFormat="1">
      <c r="B149" s="287"/>
    </row>
    <row r="150" spans="2:2" s="56" customFormat="1">
      <c r="B150" s="287"/>
    </row>
    <row r="151" spans="2:2" s="56" customFormat="1">
      <c r="B151" s="287"/>
    </row>
    <row r="152" spans="2:2" s="56" customFormat="1">
      <c r="B152" s="287"/>
    </row>
    <row r="153" spans="2:2" s="56" customFormat="1">
      <c r="B153" s="287"/>
    </row>
    <row r="154" spans="2:2" s="56" customFormat="1">
      <c r="B154" s="287"/>
    </row>
    <row r="155" spans="2:2" s="56" customFormat="1">
      <c r="B155" s="287"/>
    </row>
    <row r="156" spans="2:2" s="56" customFormat="1">
      <c r="B156" s="287"/>
    </row>
    <row r="157" spans="2:2" s="56" customFormat="1">
      <c r="B157" s="287"/>
    </row>
    <row r="158" spans="2:2" s="56" customFormat="1">
      <c r="B158" s="287"/>
    </row>
    <row r="159" spans="2:2" s="56" customFormat="1">
      <c r="B159" s="287"/>
    </row>
    <row r="160" spans="2:2" s="56" customFormat="1">
      <c r="B160" s="287"/>
    </row>
    <row r="161" spans="2:2" s="56" customFormat="1">
      <c r="B161" s="287"/>
    </row>
    <row r="162" spans="2:2" s="56" customFormat="1">
      <c r="B162" s="287"/>
    </row>
    <row r="163" spans="2:2" s="56" customFormat="1">
      <c r="B163" s="287"/>
    </row>
    <row r="164" spans="2:2" s="56" customFormat="1">
      <c r="B164" s="287"/>
    </row>
    <row r="165" spans="2:2" s="56" customFormat="1">
      <c r="B165" s="287"/>
    </row>
    <row r="166" spans="2:2" s="56" customFormat="1">
      <c r="B166" s="287"/>
    </row>
    <row r="167" spans="2:2" s="56" customFormat="1">
      <c r="B167" s="287"/>
    </row>
    <row r="168" spans="2:2" s="56" customFormat="1">
      <c r="B168" s="287"/>
    </row>
    <row r="169" spans="2:2" s="56" customFormat="1">
      <c r="B169" s="287"/>
    </row>
    <row r="170" spans="2:2" s="56" customFormat="1">
      <c r="B170" s="287"/>
    </row>
    <row r="171" spans="2:2" s="56" customFormat="1">
      <c r="B171" s="287"/>
    </row>
    <row r="172" spans="2:2" s="56" customFormat="1">
      <c r="B172" s="287"/>
    </row>
    <row r="173" spans="2:2" s="56" customFormat="1">
      <c r="B173" s="287"/>
    </row>
    <row r="174" spans="2:2" s="56" customFormat="1">
      <c r="B174" s="287"/>
    </row>
    <row r="175" spans="2:2" s="56" customFormat="1">
      <c r="B175" s="287"/>
    </row>
    <row r="176" spans="2:2" s="56" customFormat="1">
      <c r="B176" s="287"/>
    </row>
    <row r="177" spans="2:2" s="56" customFormat="1">
      <c r="B177" s="287"/>
    </row>
    <row r="178" spans="2:2" s="56" customFormat="1">
      <c r="B178" s="287"/>
    </row>
    <row r="179" spans="2:2" s="56" customFormat="1">
      <c r="B179" s="287"/>
    </row>
    <row r="180" spans="2:2" s="56" customFormat="1">
      <c r="B180" s="287"/>
    </row>
    <row r="181" spans="2:2" s="56" customFormat="1">
      <c r="B181" s="287"/>
    </row>
    <row r="182" spans="2:2" s="56" customFormat="1">
      <c r="B182" s="287"/>
    </row>
    <row r="183" spans="2:2" s="56" customFormat="1">
      <c r="B183" s="287"/>
    </row>
    <row r="184" spans="2:2" s="56" customFormat="1">
      <c r="B184" s="287"/>
    </row>
    <row r="185" spans="2:2" s="56" customFormat="1">
      <c r="B185" s="287"/>
    </row>
    <row r="186" spans="2:2" s="56" customFormat="1">
      <c r="B186" s="287"/>
    </row>
    <row r="187" spans="2:2" s="56" customFormat="1">
      <c r="B187" s="287"/>
    </row>
    <row r="188" spans="2:2" s="56" customFormat="1">
      <c r="B188" s="287"/>
    </row>
    <row r="189" spans="2:2" s="56" customFormat="1">
      <c r="B189" s="287"/>
    </row>
    <row r="190" spans="2:2" s="56" customFormat="1">
      <c r="B190" s="287"/>
    </row>
    <row r="191" spans="2:2" s="56" customFormat="1">
      <c r="B191" s="287"/>
    </row>
    <row r="192" spans="2:2" s="56" customFormat="1">
      <c r="B192" s="287"/>
    </row>
    <row r="193" spans="2:2" s="56" customFormat="1">
      <c r="B193" s="287"/>
    </row>
    <row r="194" spans="2:2" s="56" customFormat="1">
      <c r="B194" s="287"/>
    </row>
    <row r="195" spans="2:2" s="56" customFormat="1">
      <c r="B195" s="287"/>
    </row>
    <row r="196" spans="2:2" s="56" customFormat="1">
      <c r="B196" s="287"/>
    </row>
    <row r="197" spans="2:2" s="56" customFormat="1">
      <c r="B197" s="287"/>
    </row>
    <row r="198" spans="2:2" s="56" customFormat="1">
      <c r="B198" s="287"/>
    </row>
    <row r="199" spans="2:2" s="56" customFormat="1">
      <c r="B199" s="287"/>
    </row>
    <row r="200" spans="2:2" s="56" customFormat="1">
      <c r="B200" s="287"/>
    </row>
    <row r="201" spans="2:2" s="56" customFormat="1">
      <c r="B201" s="287"/>
    </row>
    <row r="202" spans="2:2" s="56" customFormat="1">
      <c r="B202" s="287"/>
    </row>
    <row r="203" spans="2:2" s="56" customFormat="1">
      <c r="B203" s="287"/>
    </row>
    <row r="204" spans="2:2" s="56" customFormat="1">
      <c r="B204" s="287"/>
    </row>
    <row r="205" spans="2:2" s="56" customFormat="1">
      <c r="B205" s="287"/>
    </row>
    <row r="206" spans="2:2" s="56" customFormat="1">
      <c r="B206" s="287"/>
    </row>
    <row r="207" spans="2:2" s="56" customFormat="1">
      <c r="B207" s="287"/>
    </row>
    <row r="208" spans="2:2" s="56" customFormat="1">
      <c r="B208" s="287"/>
    </row>
    <row r="209" spans="2:2" s="56" customFormat="1">
      <c r="B209" s="287"/>
    </row>
    <row r="210" spans="2:2" s="56" customFormat="1">
      <c r="B210" s="287"/>
    </row>
    <row r="211" spans="2:2" s="56" customFormat="1">
      <c r="B211" s="287"/>
    </row>
    <row r="212" spans="2:2" s="56" customFormat="1">
      <c r="B212" s="287"/>
    </row>
    <row r="213" spans="2:2" s="56" customFormat="1">
      <c r="B213" s="287"/>
    </row>
    <row r="214" spans="2:2" s="56" customFormat="1">
      <c r="B214" s="287"/>
    </row>
    <row r="215" spans="2:2" s="56" customFormat="1">
      <c r="B215" s="287"/>
    </row>
  </sheetData>
  <sheetProtection password="A828" sheet="1" objects="1" scenarios="1"/>
  <customSheetViews>
    <customSheetView guid="{C56B3D6B-3B98-4A17-BD3C-B9F218E372DD}" showPageBreaks="1" showGridLines="0" printArea="1" hiddenRows="1" topLeftCell="A22">
      <selection activeCell="E69" sqref="E69:G71"/>
      <rowBreaks count="1" manualBreakCount="1">
        <brk id="95" max="16383" man="1"/>
      </rowBreaks>
      <pageMargins left="0.35" right="0.26" top="0.33" bottom="0.22" header="0.2" footer="0.21"/>
      <printOptions horizontalCentered="1"/>
      <pageSetup scale="66" fitToWidth="2" orientation="portrait" r:id="rId1"/>
      <headerFooter differentFirst="1">
        <oddFooter>&amp;LCustomer Signature__________________________&amp;RPage &amp;P of &amp;N</oddFooter>
      </headerFooter>
    </customSheetView>
    <customSheetView guid="{108BB875-1A79-407F-97F6-6D743F46DF3B}" showPageBreaks="1" showGridLines="0" printArea="1" hiddenRows="1" topLeftCell="A34">
      <selection activeCell="F51" sqref="F51:H51"/>
      <rowBreaks count="1" manualBreakCount="1">
        <brk id="95" max="16383" man="1"/>
      </rowBreaks>
      <pageMargins left="0.35" right="0.26" top="0.33" bottom="0.22" header="0.2" footer="0.21"/>
      <printOptions horizontalCentered="1"/>
      <pageSetup scale="66" fitToWidth="2" orientation="portrait" r:id="rId2"/>
      <headerFooter differentFirst="1">
        <oddFooter>&amp;LCustomer Signature__________________________&amp;RPage &amp;P of &amp;N</oddFooter>
      </headerFooter>
    </customSheetView>
  </customSheetViews>
  <mergeCells count="140">
    <mergeCell ref="C42:E42"/>
    <mergeCell ref="D43:F43"/>
    <mergeCell ref="D44:F44"/>
    <mergeCell ref="J44:K44"/>
    <mergeCell ref="E30:G30"/>
    <mergeCell ref="G37:H37"/>
    <mergeCell ref="I37:K37"/>
    <mergeCell ref="D38:F38"/>
    <mergeCell ref="H38:K38"/>
    <mergeCell ref="D37:F37"/>
    <mergeCell ref="D39:K39"/>
    <mergeCell ref="D40:E40"/>
    <mergeCell ref="G40:H40"/>
    <mergeCell ref="J40:K40"/>
    <mergeCell ref="C41:D41"/>
    <mergeCell ref="D9:E9"/>
    <mergeCell ref="G9:H9"/>
    <mergeCell ref="J9:K9"/>
    <mergeCell ref="D10:G10"/>
    <mergeCell ref="I10:K10"/>
    <mergeCell ref="C3:K3"/>
    <mergeCell ref="C4:K4"/>
    <mergeCell ref="C5:K5"/>
    <mergeCell ref="E7:F7"/>
    <mergeCell ref="G7:H7"/>
    <mergeCell ref="I7:K7"/>
    <mergeCell ref="D6:K6"/>
    <mergeCell ref="D8:K8"/>
    <mergeCell ref="M16:N16"/>
    <mergeCell ref="H11:K11"/>
    <mergeCell ref="H12:K12"/>
    <mergeCell ref="D13:G13"/>
    <mergeCell ref="I13:K13"/>
    <mergeCell ref="D14:F14"/>
    <mergeCell ref="H14:K14"/>
    <mergeCell ref="C16:E16"/>
    <mergeCell ref="F16:H16"/>
    <mergeCell ref="I16:K16"/>
    <mergeCell ref="D11:F11"/>
    <mergeCell ref="D12:G12"/>
    <mergeCell ref="I21:K21"/>
    <mergeCell ref="D23:E23"/>
    <mergeCell ref="G23:H23"/>
    <mergeCell ref="J23:K23"/>
    <mergeCell ref="C18:K18"/>
    <mergeCell ref="D19:F19"/>
    <mergeCell ref="G19:H19"/>
    <mergeCell ref="I19:K19"/>
    <mergeCell ref="D20:E20"/>
    <mergeCell ref="F20:G20"/>
    <mergeCell ref="H20:K20"/>
    <mergeCell ref="D21:H21"/>
    <mergeCell ref="D22:K22"/>
    <mergeCell ref="C24:E24"/>
    <mergeCell ref="F24:K24"/>
    <mergeCell ref="C32:E32"/>
    <mergeCell ref="H32:K33"/>
    <mergeCell ref="C33:F33"/>
    <mergeCell ref="C35:K35"/>
    <mergeCell ref="D36:F36"/>
    <mergeCell ref="G36:H36"/>
    <mergeCell ref="I36:K36"/>
    <mergeCell ref="G25:K25"/>
    <mergeCell ref="C26:I26"/>
    <mergeCell ref="C27:E27"/>
    <mergeCell ref="C30:D30"/>
    <mergeCell ref="E29:F29"/>
    <mergeCell ref="C46:K46"/>
    <mergeCell ref="C72:K72"/>
    <mergeCell ref="C77:E77"/>
    <mergeCell ref="F77:K77"/>
    <mergeCell ref="C78:E78"/>
    <mergeCell ref="F78:K78"/>
    <mergeCell ref="C69:D71"/>
    <mergeCell ref="H69:I69"/>
    <mergeCell ref="J69:K69"/>
    <mergeCell ref="H71:I71"/>
    <mergeCell ref="J71:K71"/>
    <mergeCell ref="E69:G71"/>
    <mergeCell ref="C73:K73"/>
    <mergeCell ref="F49:H49"/>
    <mergeCell ref="J49:K49"/>
    <mergeCell ref="F51:H51"/>
    <mergeCell ref="J51:K51"/>
    <mergeCell ref="H70:I70"/>
    <mergeCell ref="J70:K70"/>
    <mergeCell ref="F50:H50"/>
    <mergeCell ref="J50:K50"/>
    <mergeCell ref="C52:K52"/>
    <mergeCell ref="D90:F90"/>
    <mergeCell ref="G90:H90"/>
    <mergeCell ref="I90:K90"/>
    <mergeCell ref="E91:F91"/>
    <mergeCell ref="G91:H91"/>
    <mergeCell ref="J91:K91"/>
    <mergeCell ref="C86:E86"/>
    <mergeCell ref="F86:K86"/>
    <mergeCell ref="D79:F79"/>
    <mergeCell ref="H79:K79"/>
    <mergeCell ref="D82:K82"/>
    <mergeCell ref="D84:E84"/>
    <mergeCell ref="G84:H84"/>
    <mergeCell ref="J84:K84"/>
    <mergeCell ref="D85:E85"/>
    <mergeCell ref="F85:K85"/>
    <mergeCell ref="C80:F80"/>
    <mergeCell ref="G80:H80"/>
    <mergeCell ref="I80:K80"/>
    <mergeCell ref="C81:K81"/>
    <mergeCell ref="D83:G83"/>
    <mergeCell ref="H83:I83"/>
    <mergeCell ref="J83:K83"/>
    <mergeCell ref="B111:L111"/>
    <mergeCell ref="B112:L112"/>
    <mergeCell ref="B113:L113"/>
    <mergeCell ref="B114:L114"/>
    <mergeCell ref="B115:L115"/>
    <mergeCell ref="B101:L101"/>
    <mergeCell ref="B102:L102"/>
    <mergeCell ref="B103:L103"/>
    <mergeCell ref="B104:L104"/>
    <mergeCell ref="B105:L105"/>
    <mergeCell ref="B106:L106"/>
    <mergeCell ref="B107:L107"/>
    <mergeCell ref="B108:L108"/>
    <mergeCell ref="B109:L109"/>
    <mergeCell ref="B96:L96"/>
    <mergeCell ref="B97:L97"/>
    <mergeCell ref="B98:L98"/>
    <mergeCell ref="B99:L99"/>
    <mergeCell ref="B100:L100"/>
    <mergeCell ref="C95:K95"/>
    <mergeCell ref="D92:E92"/>
    <mergeCell ref="H92:K92"/>
    <mergeCell ref="B110:L110"/>
    <mergeCell ref="E93:F93"/>
    <mergeCell ref="G93:H93"/>
    <mergeCell ref="J93:K93"/>
    <mergeCell ref="D94:E94"/>
    <mergeCell ref="H94:K94"/>
  </mergeCells>
  <conditionalFormatting sqref="D43:F44 J44:K44">
    <cfRule type="expression" dxfId="13" priority="22">
      <formula>$F$41="No"</formula>
    </cfRule>
  </conditionalFormatting>
  <conditionalFormatting sqref="C81:K81">
    <cfRule type="expression" dxfId="12" priority="21">
      <formula>OR($G$80="Other (Specify):",$G$80="Contractor/Vendor")</formula>
    </cfRule>
  </conditionalFormatting>
  <conditionalFormatting sqref="I80">
    <cfRule type="expression" dxfId="11" priority="19">
      <formula>$G$80:$H$80="Other (Specify):"</formula>
    </cfRule>
  </conditionalFormatting>
  <conditionalFormatting sqref="C81:K81">
    <cfRule type="expression" dxfId="10" priority="20">
      <formula>$G$80="Customer (Account Holder)"</formula>
    </cfRule>
  </conditionalFormatting>
  <conditionalFormatting sqref="H20:K20">
    <cfRule type="expression" dxfId="9" priority="18">
      <formula>$D$20&lt;&gt;"Other"</formula>
    </cfRule>
  </conditionalFormatting>
  <conditionalFormatting sqref="C49 C63 C65 C57:C61 C52">
    <cfRule type="expression" dxfId="8" priority="12" stopIfTrue="1">
      <formula>#REF!="no"</formula>
    </cfRule>
  </conditionalFormatting>
  <conditionalFormatting sqref="C62 C64 C66:C68">
    <cfRule type="expression" dxfId="7" priority="11" stopIfTrue="1">
      <formula>#REF!="no"</formula>
    </cfRule>
  </conditionalFormatting>
  <conditionalFormatting sqref="C51">
    <cfRule type="expression" dxfId="6" priority="9" stopIfTrue="1">
      <formula>#REF!="no"</formula>
    </cfRule>
  </conditionalFormatting>
  <conditionalFormatting sqref="C53">
    <cfRule type="expression" dxfId="5" priority="6" stopIfTrue="1">
      <formula>#REF!="no"</formula>
    </cfRule>
  </conditionalFormatting>
  <conditionalFormatting sqref="C55">
    <cfRule type="expression" dxfId="4" priority="4" stopIfTrue="1">
      <formula>#REF!="no"</formula>
    </cfRule>
  </conditionalFormatting>
  <conditionalFormatting sqref="C56">
    <cfRule type="expression" dxfId="3" priority="3" stopIfTrue="1">
      <formula>#REF!="no"</formula>
    </cfRule>
  </conditionalFormatting>
  <conditionalFormatting sqref="C50">
    <cfRule type="expression" dxfId="2" priority="2" stopIfTrue="1">
      <formula>#REF!="no"</formula>
    </cfRule>
  </conditionalFormatting>
  <conditionalFormatting sqref="C54">
    <cfRule type="expression" dxfId="1" priority="1" stopIfTrue="1">
      <formula>#REF!="no"</formula>
    </cfRule>
  </conditionalFormatting>
  <dataValidations count="12">
    <dataValidation type="list" allowBlank="1" showInputMessage="1" showErrorMessage="1" sqref="WLP983065:WLQ983065 WBT983065:WBU983065 VRX983065:VRY983065 VIB983065:VIC983065 UYF983065:UYG983065 UOJ983065:UOK983065 UEN983065:UEO983065 TUR983065:TUS983065 TKV983065:TKW983065 TAZ983065:TBA983065 SRD983065:SRE983065 SHH983065:SHI983065 RXL983065:RXM983065 RNP983065:RNQ983065 RDT983065:RDU983065 QTX983065:QTY983065 QKB983065:QKC983065 QAF983065:QAG983065 PQJ983065:PQK983065 PGN983065:PGO983065 OWR983065:OWS983065 OMV983065:OMW983065 OCZ983065:ODA983065 NTD983065:NTE983065 NJH983065:NJI983065 MZL983065:MZM983065 MPP983065:MPQ983065 MFT983065:MFU983065 LVX983065:LVY983065 LMB983065:LMC983065 LCF983065:LCG983065 KSJ983065:KSK983065 KIN983065:KIO983065 JYR983065:JYS983065 JOV983065:JOW983065 JEZ983065:JFA983065 IVD983065:IVE983065 ILH983065:ILI983065 IBL983065:IBM983065 HRP983065:HRQ983065 HHT983065:HHU983065 GXX983065:GXY983065 GOB983065:GOC983065 GEF983065:GEG983065 FUJ983065:FUK983065 FKN983065:FKO983065 FAR983065:FAS983065 EQV983065:EQW983065 EGZ983065:EHA983065 DXD983065:DXE983065 DNH983065:DNI983065 DDL983065:DDM983065 CTP983065:CTQ983065 CJT983065:CJU983065 BZX983065:BZY983065 BQB983065:BQC983065 BGF983065:BGG983065 AWJ983065:AWK983065 AMN983065:AMO983065 ACR983065:ACS983065 SV983065:SW983065 IZ983065:JA983065 D983066:E983066 WVL917529:WVM917529 WLP917529:WLQ917529 WBT917529:WBU917529 VRX917529:VRY917529 VIB917529:VIC917529 UYF917529:UYG917529 UOJ917529:UOK917529 UEN917529:UEO917529 TUR917529:TUS917529 TKV917529:TKW917529 TAZ917529:TBA917529 SRD917529:SRE917529 SHH917529:SHI917529 RXL917529:RXM917529 RNP917529:RNQ917529 RDT917529:RDU917529 QTX917529:QTY917529 QKB917529:QKC917529 QAF917529:QAG917529 PQJ917529:PQK917529 PGN917529:PGO917529 OWR917529:OWS917529 OMV917529:OMW917529 OCZ917529:ODA917529 NTD917529:NTE917529 NJH917529:NJI917529 MZL917529:MZM917529 MPP917529:MPQ917529 MFT917529:MFU917529 LVX917529:LVY917529 LMB917529:LMC917529 LCF917529:LCG917529 KSJ917529:KSK917529 KIN917529:KIO917529 JYR917529:JYS917529 JOV917529:JOW917529 JEZ917529:JFA917529 IVD917529:IVE917529 ILH917529:ILI917529 IBL917529:IBM917529 HRP917529:HRQ917529 HHT917529:HHU917529 GXX917529:GXY917529 GOB917529:GOC917529 GEF917529:GEG917529 FUJ917529:FUK917529 FKN917529:FKO917529 FAR917529:FAS917529 EQV917529:EQW917529 EGZ917529:EHA917529 DXD917529:DXE917529 DNH917529:DNI917529 DDL917529:DDM917529 CTP917529:CTQ917529 CJT917529:CJU917529 BZX917529:BZY917529 BQB917529:BQC917529 BGF917529:BGG917529 AWJ917529:AWK917529 AMN917529:AMO917529 ACR917529:ACS917529 SV917529:SW917529 IZ917529:JA917529 D917530:E917530 WVL851993:WVM851993 WLP851993:WLQ851993 WBT851993:WBU851993 VRX851993:VRY851993 VIB851993:VIC851993 UYF851993:UYG851993 UOJ851993:UOK851993 UEN851993:UEO851993 TUR851993:TUS851993 TKV851993:TKW851993 TAZ851993:TBA851993 SRD851993:SRE851993 SHH851993:SHI851993 RXL851993:RXM851993 RNP851993:RNQ851993 RDT851993:RDU851993 QTX851993:QTY851993 QKB851993:QKC851993 QAF851993:QAG851993 PQJ851993:PQK851993 PGN851993:PGO851993 OWR851993:OWS851993 OMV851993:OMW851993 OCZ851993:ODA851993 NTD851993:NTE851993 NJH851993:NJI851993 MZL851993:MZM851993 MPP851993:MPQ851993 MFT851993:MFU851993 LVX851993:LVY851993 LMB851993:LMC851993 LCF851993:LCG851993 KSJ851993:KSK851993 KIN851993:KIO851993 JYR851993:JYS851993 JOV851993:JOW851993 JEZ851993:JFA851993 IVD851993:IVE851993 ILH851993:ILI851993 IBL851993:IBM851993 HRP851993:HRQ851993 HHT851993:HHU851993 GXX851993:GXY851993 GOB851993:GOC851993 GEF851993:GEG851993 FUJ851993:FUK851993 FKN851993:FKO851993 FAR851993:FAS851993 EQV851993:EQW851993 EGZ851993:EHA851993 DXD851993:DXE851993 DNH851993:DNI851993 DDL851993:DDM851993 CTP851993:CTQ851993 CJT851993:CJU851993 BZX851993:BZY851993 BQB851993:BQC851993 BGF851993:BGG851993 AWJ851993:AWK851993 AMN851993:AMO851993 ACR851993:ACS851993 SV851993:SW851993 IZ851993:JA851993 D851994:E851994 WVL786457:WVM786457 WLP786457:WLQ786457 WBT786457:WBU786457 VRX786457:VRY786457 VIB786457:VIC786457 UYF786457:UYG786457 UOJ786457:UOK786457 UEN786457:UEO786457 TUR786457:TUS786457 TKV786457:TKW786457 TAZ786457:TBA786457 SRD786457:SRE786457 SHH786457:SHI786457 RXL786457:RXM786457 RNP786457:RNQ786457 RDT786457:RDU786457 QTX786457:QTY786457 QKB786457:QKC786457 QAF786457:QAG786457 PQJ786457:PQK786457 PGN786457:PGO786457 OWR786457:OWS786457 OMV786457:OMW786457 OCZ786457:ODA786457 NTD786457:NTE786457 NJH786457:NJI786457 MZL786457:MZM786457 MPP786457:MPQ786457 MFT786457:MFU786457 LVX786457:LVY786457 LMB786457:LMC786457 LCF786457:LCG786457 KSJ786457:KSK786457 KIN786457:KIO786457 JYR786457:JYS786457 JOV786457:JOW786457 JEZ786457:JFA786457 IVD786457:IVE786457 ILH786457:ILI786457 IBL786457:IBM786457 HRP786457:HRQ786457 HHT786457:HHU786457 GXX786457:GXY786457 GOB786457:GOC786457 GEF786457:GEG786457 FUJ786457:FUK786457 FKN786457:FKO786457 FAR786457:FAS786457 EQV786457:EQW786457 EGZ786457:EHA786457 DXD786457:DXE786457 DNH786457:DNI786457 DDL786457:DDM786457 CTP786457:CTQ786457 CJT786457:CJU786457 BZX786457:BZY786457 BQB786457:BQC786457 BGF786457:BGG786457 AWJ786457:AWK786457 AMN786457:AMO786457 ACR786457:ACS786457 SV786457:SW786457 IZ786457:JA786457 D786458:E786458 WVL720921:WVM720921 WLP720921:WLQ720921 WBT720921:WBU720921 VRX720921:VRY720921 VIB720921:VIC720921 UYF720921:UYG720921 UOJ720921:UOK720921 UEN720921:UEO720921 TUR720921:TUS720921 TKV720921:TKW720921 TAZ720921:TBA720921 SRD720921:SRE720921 SHH720921:SHI720921 RXL720921:RXM720921 RNP720921:RNQ720921 RDT720921:RDU720921 QTX720921:QTY720921 QKB720921:QKC720921 QAF720921:QAG720921 PQJ720921:PQK720921 PGN720921:PGO720921 OWR720921:OWS720921 OMV720921:OMW720921 OCZ720921:ODA720921 NTD720921:NTE720921 NJH720921:NJI720921 MZL720921:MZM720921 MPP720921:MPQ720921 MFT720921:MFU720921 LVX720921:LVY720921 LMB720921:LMC720921 LCF720921:LCG720921 KSJ720921:KSK720921 KIN720921:KIO720921 JYR720921:JYS720921 JOV720921:JOW720921 JEZ720921:JFA720921 IVD720921:IVE720921 ILH720921:ILI720921 IBL720921:IBM720921 HRP720921:HRQ720921 HHT720921:HHU720921 GXX720921:GXY720921 GOB720921:GOC720921 GEF720921:GEG720921 FUJ720921:FUK720921 FKN720921:FKO720921 FAR720921:FAS720921 EQV720921:EQW720921 EGZ720921:EHA720921 DXD720921:DXE720921 DNH720921:DNI720921 DDL720921:DDM720921 CTP720921:CTQ720921 CJT720921:CJU720921 BZX720921:BZY720921 BQB720921:BQC720921 BGF720921:BGG720921 AWJ720921:AWK720921 AMN720921:AMO720921 ACR720921:ACS720921 SV720921:SW720921 IZ720921:JA720921 D720922:E720922 WVL655385:WVM655385 WLP655385:WLQ655385 WBT655385:WBU655385 VRX655385:VRY655385 VIB655385:VIC655385 UYF655385:UYG655385 UOJ655385:UOK655385 UEN655385:UEO655385 TUR655385:TUS655385 TKV655385:TKW655385 TAZ655385:TBA655385 SRD655385:SRE655385 SHH655385:SHI655385 RXL655385:RXM655385 RNP655385:RNQ655385 RDT655385:RDU655385 QTX655385:QTY655385 QKB655385:QKC655385 QAF655385:QAG655385 PQJ655385:PQK655385 PGN655385:PGO655385 OWR655385:OWS655385 OMV655385:OMW655385 OCZ655385:ODA655385 NTD655385:NTE655385 NJH655385:NJI655385 MZL655385:MZM655385 MPP655385:MPQ655385 MFT655385:MFU655385 LVX655385:LVY655385 LMB655385:LMC655385 LCF655385:LCG655385 KSJ655385:KSK655385 KIN655385:KIO655385 JYR655385:JYS655385 JOV655385:JOW655385 JEZ655385:JFA655385 IVD655385:IVE655385 ILH655385:ILI655385 IBL655385:IBM655385 HRP655385:HRQ655385 HHT655385:HHU655385 GXX655385:GXY655385 GOB655385:GOC655385 GEF655385:GEG655385 FUJ655385:FUK655385 FKN655385:FKO655385 FAR655385:FAS655385 EQV655385:EQW655385 EGZ655385:EHA655385 DXD655385:DXE655385 DNH655385:DNI655385 DDL655385:DDM655385 CTP655385:CTQ655385 CJT655385:CJU655385 BZX655385:BZY655385 BQB655385:BQC655385 BGF655385:BGG655385 AWJ655385:AWK655385 AMN655385:AMO655385 ACR655385:ACS655385 SV655385:SW655385 IZ655385:JA655385 D655386:E655386 WVL589849:WVM589849 WLP589849:WLQ589849 WBT589849:WBU589849 VRX589849:VRY589849 VIB589849:VIC589849 UYF589849:UYG589849 UOJ589849:UOK589849 UEN589849:UEO589849 TUR589849:TUS589849 TKV589849:TKW589849 TAZ589849:TBA589849 SRD589849:SRE589849 SHH589849:SHI589849 RXL589849:RXM589849 RNP589849:RNQ589849 RDT589849:RDU589849 QTX589849:QTY589849 QKB589849:QKC589849 QAF589849:QAG589849 PQJ589849:PQK589849 PGN589849:PGO589849 OWR589849:OWS589849 OMV589849:OMW589849 OCZ589849:ODA589849 NTD589849:NTE589849 NJH589849:NJI589849 MZL589849:MZM589849 MPP589849:MPQ589849 MFT589849:MFU589849 LVX589849:LVY589849 LMB589849:LMC589849 LCF589849:LCG589849 KSJ589849:KSK589849 KIN589849:KIO589849 JYR589849:JYS589849 JOV589849:JOW589849 JEZ589849:JFA589849 IVD589849:IVE589849 ILH589849:ILI589849 IBL589849:IBM589849 HRP589849:HRQ589849 HHT589849:HHU589849 GXX589849:GXY589849 GOB589849:GOC589849 GEF589849:GEG589849 FUJ589849:FUK589849 FKN589849:FKO589849 FAR589849:FAS589849 EQV589849:EQW589849 EGZ589849:EHA589849 DXD589849:DXE589849 DNH589849:DNI589849 DDL589849:DDM589849 CTP589849:CTQ589849 CJT589849:CJU589849 BZX589849:BZY589849 BQB589849:BQC589849 BGF589849:BGG589849 AWJ589849:AWK589849 AMN589849:AMO589849 ACR589849:ACS589849 SV589849:SW589849 IZ589849:JA589849 D589850:E589850 WVL524313:WVM524313 WLP524313:WLQ524313 WBT524313:WBU524313 VRX524313:VRY524313 VIB524313:VIC524313 UYF524313:UYG524313 UOJ524313:UOK524313 UEN524313:UEO524313 TUR524313:TUS524313 TKV524313:TKW524313 TAZ524313:TBA524313 SRD524313:SRE524313 SHH524313:SHI524313 RXL524313:RXM524313 RNP524313:RNQ524313 RDT524313:RDU524313 QTX524313:QTY524313 QKB524313:QKC524313 QAF524313:QAG524313 PQJ524313:PQK524313 PGN524313:PGO524313 OWR524313:OWS524313 OMV524313:OMW524313 OCZ524313:ODA524313 NTD524313:NTE524313 NJH524313:NJI524313 MZL524313:MZM524313 MPP524313:MPQ524313 MFT524313:MFU524313 LVX524313:LVY524313 LMB524313:LMC524313 LCF524313:LCG524313 KSJ524313:KSK524313 KIN524313:KIO524313 JYR524313:JYS524313 JOV524313:JOW524313 JEZ524313:JFA524313 IVD524313:IVE524313 ILH524313:ILI524313 IBL524313:IBM524313 HRP524313:HRQ524313 HHT524313:HHU524313 GXX524313:GXY524313 GOB524313:GOC524313 GEF524313:GEG524313 FUJ524313:FUK524313 FKN524313:FKO524313 FAR524313:FAS524313 EQV524313:EQW524313 EGZ524313:EHA524313 DXD524313:DXE524313 DNH524313:DNI524313 DDL524313:DDM524313 CTP524313:CTQ524313 CJT524313:CJU524313 BZX524313:BZY524313 BQB524313:BQC524313 BGF524313:BGG524313 AWJ524313:AWK524313 AMN524313:AMO524313 ACR524313:ACS524313 SV524313:SW524313 IZ524313:JA524313 D524314:E524314 WVL458777:WVM458777 WLP458777:WLQ458777 WBT458777:WBU458777 VRX458777:VRY458777 VIB458777:VIC458777 UYF458777:UYG458777 UOJ458777:UOK458777 UEN458777:UEO458777 TUR458777:TUS458777 TKV458777:TKW458777 TAZ458777:TBA458777 SRD458777:SRE458777 SHH458777:SHI458777 RXL458777:RXM458777 RNP458777:RNQ458777 RDT458777:RDU458777 QTX458777:QTY458777 QKB458777:QKC458777 QAF458777:QAG458777 PQJ458777:PQK458777 PGN458777:PGO458777 OWR458777:OWS458777 OMV458777:OMW458777 OCZ458777:ODA458777 NTD458777:NTE458777 NJH458777:NJI458777 MZL458777:MZM458777 MPP458777:MPQ458777 MFT458777:MFU458777 LVX458777:LVY458777 LMB458777:LMC458777 LCF458777:LCG458777 KSJ458777:KSK458777 KIN458777:KIO458777 JYR458777:JYS458777 JOV458777:JOW458777 JEZ458777:JFA458777 IVD458777:IVE458777 ILH458777:ILI458777 IBL458777:IBM458777 HRP458777:HRQ458777 HHT458777:HHU458777 GXX458777:GXY458777 GOB458777:GOC458777 GEF458777:GEG458777 FUJ458777:FUK458777 FKN458777:FKO458777 FAR458777:FAS458777 EQV458777:EQW458777 EGZ458777:EHA458777 DXD458777:DXE458777 DNH458777:DNI458777 DDL458777:DDM458777 CTP458777:CTQ458777 CJT458777:CJU458777 BZX458777:BZY458777 BQB458777:BQC458777 BGF458777:BGG458777 AWJ458777:AWK458777 AMN458777:AMO458777 ACR458777:ACS458777 SV458777:SW458777 IZ458777:JA458777 D458778:E458778 WVL393241:WVM393241 WLP393241:WLQ393241 WBT393241:WBU393241 VRX393241:VRY393241 VIB393241:VIC393241 UYF393241:UYG393241 UOJ393241:UOK393241 UEN393241:UEO393241 TUR393241:TUS393241 TKV393241:TKW393241 TAZ393241:TBA393241 SRD393241:SRE393241 SHH393241:SHI393241 RXL393241:RXM393241 RNP393241:RNQ393241 RDT393241:RDU393241 QTX393241:QTY393241 QKB393241:QKC393241 QAF393241:QAG393241 PQJ393241:PQK393241 PGN393241:PGO393241 OWR393241:OWS393241 OMV393241:OMW393241 OCZ393241:ODA393241 NTD393241:NTE393241 NJH393241:NJI393241 MZL393241:MZM393241 MPP393241:MPQ393241 MFT393241:MFU393241 LVX393241:LVY393241 LMB393241:LMC393241 LCF393241:LCG393241 KSJ393241:KSK393241 KIN393241:KIO393241 JYR393241:JYS393241 JOV393241:JOW393241 JEZ393241:JFA393241 IVD393241:IVE393241 ILH393241:ILI393241 IBL393241:IBM393241 HRP393241:HRQ393241 HHT393241:HHU393241 GXX393241:GXY393241 GOB393241:GOC393241 GEF393241:GEG393241 FUJ393241:FUK393241 FKN393241:FKO393241 FAR393241:FAS393241 EQV393241:EQW393241 EGZ393241:EHA393241 DXD393241:DXE393241 DNH393241:DNI393241 DDL393241:DDM393241 CTP393241:CTQ393241 CJT393241:CJU393241 BZX393241:BZY393241 BQB393241:BQC393241 BGF393241:BGG393241 AWJ393241:AWK393241 AMN393241:AMO393241 ACR393241:ACS393241 SV393241:SW393241 IZ393241:JA393241 D393242:E393242 WVL327705:WVM327705 WLP327705:WLQ327705 WBT327705:WBU327705 VRX327705:VRY327705 VIB327705:VIC327705 UYF327705:UYG327705 UOJ327705:UOK327705 UEN327705:UEO327705 TUR327705:TUS327705 TKV327705:TKW327705 TAZ327705:TBA327705 SRD327705:SRE327705 SHH327705:SHI327705 RXL327705:RXM327705 RNP327705:RNQ327705 RDT327705:RDU327705 QTX327705:QTY327705 QKB327705:QKC327705 QAF327705:QAG327705 PQJ327705:PQK327705 PGN327705:PGO327705 OWR327705:OWS327705 OMV327705:OMW327705 OCZ327705:ODA327705 NTD327705:NTE327705 NJH327705:NJI327705 MZL327705:MZM327705 MPP327705:MPQ327705 MFT327705:MFU327705 LVX327705:LVY327705 LMB327705:LMC327705 LCF327705:LCG327705 KSJ327705:KSK327705 KIN327705:KIO327705 JYR327705:JYS327705 JOV327705:JOW327705 JEZ327705:JFA327705 IVD327705:IVE327705 ILH327705:ILI327705 IBL327705:IBM327705 HRP327705:HRQ327705 HHT327705:HHU327705 GXX327705:GXY327705 GOB327705:GOC327705 GEF327705:GEG327705 FUJ327705:FUK327705 FKN327705:FKO327705 FAR327705:FAS327705 EQV327705:EQW327705 EGZ327705:EHA327705 DXD327705:DXE327705 DNH327705:DNI327705 DDL327705:DDM327705 CTP327705:CTQ327705 CJT327705:CJU327705 BZX327705:BZY327705 BQB327705:BQC327705 BGF327705:BGG327705 AWJ327705:AWK327705 AMN327705:AMO327705 ACR327705:ACS327705 SV327705:SW327705 IZ327705:JA327705 D327706:E327706 WVL262169:WVM262169 WLP262169:WLQ262169 WBT262169:WBU262169 VRX262169:VRY262169 VIB262169:VIC262169 UYF262169:UYG262169 UOJ262169:UOK262169 UEN262169:UEO262169 TUR262169:TUS262169 TKV262169:TKW262169 TAZ262169:TBA262169 SRD262169:SRE262169 SHH262169:SHI262169 RXL262169:RXM262169 RNP262169:RNQ262169 RDT262169:RDU262169 QTX262169:QTY262169 QKB262169:QKC262169 QAF262169:QAG262169 PQJ262169:PQK262169 PGN262169:PGO262169 OWR262169:OWS262169 OMV262169:OMW262169 OCZ262169:ODA262169 NTD262169:NTE262169 NJH262169:NJI262169 MZL262169:MZM262169 MPP262169:MPQ262169 MFT262169:MFU262169 LVX262169:LVY262169 LMB262169:LMC262169 LCF262169:LCG262169 KSJ262169:KSK262169 KIN262169:KIO262169 JYR262169:JYS262169 JOV262169:JOW262169 JEZ262169:JFA262169 IVD262169:IVE262169 ILH262169:ILI262169 IBL262169:IBM262169 HRP262169:HRQ262169 HHT262169:HHU262169 GXX262169:GXY262169 GOB262169:GOC262169 GEF262169:GEG262169 FUJ262169:FUK262169 FKN262169:FKO262169 FAR262169:FAS262169 EQV262169:EQW262169 EGZ262169:EHA262169 DXD262169:DXE262169 DNH262169:DNI262169 DDL262169:DDM262169 CTP262169:CTQ262169 CJT262169:CJU262169 BZX262169:BZY262169 BQB262169:BQC262169 BGF262169:BGG262169 AWJ262169:AWK262169 AMN262169:AMO262169 ACR262169:ACS262169 SV262169:SW262169 IZ262169:JA262169 D262170:E262170 WVL196633:WVM196633 WLP196633:WLQ196633 WBT196633:WBU196633 VRX196633:VRY196633 VIB196633:VIC196633 UYF196633:UYG196633 UOJ196633:UOK196633 UEN196633:UEO196633 TUR196633:TUS196633 TKV196633:TKW196633 TAZ196633:TBA196633 SRD196633:SRE196633 SHH196633:SHI196633 RXL196633:RXM196633 RNP196633:RNQ196633 RDT196633:RDU196633 QTX196633:QTY196633 QKB196633:QKC196633 QAF196633:QAG196633 PQJ196633:PQK196633 PGN196633:PGO196633 OWR196633:OWS196633 OMV196633:OMW196633 OCZ196633:ODA196633 NTD196633:NTE196633 NJH196633:NJI196633 MZL196633:MZM196633 MPP196633:MPQ196633 MFT196633:MFU196633 LVX196633:LVY196633 LMB196633:LMC196633 LCF196633:LCG196633 KSJ196633:KSK196633 KIN196633:KIO196633 JYR196633:JYS196633 JOV196633:JOW196633 JEZ196633:JFA196633 IVD196633:IVE196633 ILH196633:ILI196633 IBL196633:IBM196633 HRP196633:HRQ196633 HHT196633:HHU196633 GXX196633:GXY196633 GOB196633:GOC196633 GEF196633:GEG196633 FUJ196633:FUK196633 FKN196633:FKO196633 FAR196633:FAS196633 EQV196633:EQW196633 EGZ196633:EHA196633 DXD196633:DXE196633 DNH196633:DNI196633 DDL196633:DDM196633 CTP196633:CTQ196633 CJT196633:CJU196633 BZX196633:BZY196633 BQB196633:BQC196633 BGF196633:BGG196633 AWJ196633:AWK196633 AMN196633:AMO196633 ACR196633:ACS196633 SV196633:SW196633 IZ196633:JA196633 D196634:E196634 WVL131097:WVM131097 WLP131097:WLQ131097 WBT131097:WBU131097 VRX131097:VRY131097 VIB131097:VIC131097 UYF131097:UYG131097 UOJ131097:UOK131097 UEN131097:UEO131097 TUR131097:TUS131097 TKV131097:TKW131097 TAZ131097:TBA131097 SRD131097:SRE131097 SHH131097:SHI131097 RXL131097:RXM131097 RNP131097:RNQ131097 RDT131097:RDU131097 QTX131097:QTY131097 QKB131097:QKC131097 QAF131097:QAG131097 PQJ131097:PQK131097 PGN131097:PGO131097 OWR131097:OWS131097 OMV131097:OMW131097 OCZ131097:ODA131097 NTD131097:NTE131097 NJH131097:NJI131097 MZL131097:MZM131097 MPP131097:MPQ131097 MFT131097:MFU131097 LVX131097:LVY131097 LMB131097:LMC131097 LCF131097:LCG131097 KSJ131097:KSK131097 KIN131097:KIO131097 JYR131097:JYS131097 JOV131097:JOW131097 JEZ131097:JFA131097 IVD131097:IVE131097 ILH131097:ILI131097 IBL131097:IBM131097 HRP131097:HRQ131097 HHT131097:HHU131097 GXX131097:GXY131097 GOB131097:GOC131097 GEF131097:GEG131097 FUJ131097:FUK131097 FKN131097:FKO131097 FAR131097:FAS131097 EQV131097:EQW131097 EGZ131097:EHA131097 DXD131097:DXE131097 DNH131097:DNI131097 DDL131097:DDM131097 CTP131097:CTQ131097 CJT131097:CJU131097 BZX131097:BZY131097 BQB131097:BQC131097 BGF131097:BGG131097 AWJ131097:AWK131097 AMN131097:AMO131097 ACR131097:ACS131097 SV131097:SW131097 IZ131097:JA131097 D131098:E131098 WVL65561:WVM65561 WLP65561:WLQ65561 WBT65561:WBU65561 VRX65561:VRY65561 VIB65561:VIC65561 UYF65561:UYG65561 UOJ65561:UOK65561 UEN65561:UEO65561 TUR65561:TUS65561 TKV65561:TKW65561 TAZ65561:TBA65561 SRD65561:SRE65561 SHH65561:SHI65561 RXL65561:RXM65561 RNP65561:RNQ65561 RDT65561:RDU65561 QTX65561:QTY65561 QKB65561:QKC65561 QAF65561:QAG65561 PQJ65561:PQK65561 PGN65561:PGO65561 OWR65561:OWS65561 OMV65561:OMW65561 OCZ65561:ODA65561 NTD65561:NTE65561 NJH65561:NJI65561 MZL65561:MZM65561 MPP65561:MPQ65561 MFT65561:MFU65561 LVX65561:LVY65561 LMB65561:LMC65561 LCF65561:LCG65561 KSJ65561:KSK65561 KIN65561:KIO65561 JYR65561:JYS65561 JOV65561:JOW65561 JEZ65561:JFA65561 IVD65561:IVE65561 ILH65561:ILI65561 IBL65561:IBM65561 HRP65561:HRQ65561 HHT65561:HHU65561 GXX65561:GXY65561 GOB65561:GOC65561 GEF65561:GEG65561 FUJ65561:FUK65561 FKN65561:FKO65561 FAR65561:FAS65561 EQV65561:EQW65561 EGZ65561:EHA65561 DXD65561:DXE65561 DNH65561:DNI65561 DDL65561:DDM65561 CTP65561:CTQ65561 CJT65561:CJU65561 BZX65561:BZY65561 BQB65561:BQC65561 BGF65561:BGG65561 AWJ65561:AWK65561 AMN65561:AMO65561 ACR65561:ACS65561 SV65561:SW65561 IZ65561:JA65561 D65562:E65562 WVL983065:WVM983065 D85:E85 WVL7:WVM7 WLP7:WLQ7 WBT7:WBU7 VRX7:VRY7 VIB7:VIC7 UYF7:UYG7 UOJ7:UOK7 UEN7:UEO7 TUR7:TUS7 TKV7:TKW7 TAZ7:TBA7 SRD7:SRE7 SHH7:SHI7 RXL7:RXM7 RNP7:RNQ7 RDT7:RDU7 QTX7:QTY7 QKB7:QKC7 QAF7:QAG7 PQJ7:PQK7 PGN7:PGO7 OWR7:OWS7 OMV7:OMW7 OCZ7:ODA7 NTD7:NTE7 NJH7:NJI7 MZL7:MZM7 MPP7:MPQ7 MFT7:MFU7 LVX7:LVY7 LMB7:LMC7 LCF7:LCG7 KSJ7:KSK7 KIN7:KIO7 JYR7:JYS7 JOV7:JOW7 JEZ7:JFA7 IVD7:IVE7 ILH7:ILI7 IBL7:IBM7 HRP7:HRQ7 HHT7:HHU7 GXX7:GXY7 GOB7:GOC7 GEF7:GEG7 FUJ7:FUK7 FKN7:FKO7 FAR7:FAS7 EQV7:EQW7 EGZ7:EHA7 DXD7:DXE7 DNH7:DNI7 DDL7:DDM7 CTP7:CTQ7 CJT7:CJU7 BZX7:BZY7 BQB7:BQC7 BGF7:BGG7 AWJ7:AWK7 AMN7:AMO7 ACR7:ACS7 SV7:SW7 IZ7:JA7">
      <formula1>Choose_CompanyType</formula1>
    </dataValidation>
    <dataValidation type="list" allowBlank="1" showInputMessage="1" showErrorMessage="1" sqref="D65565:F65565 WVL983068:WVN983068 WLP983068:WLR983068 WBT983068:WBV983068 VRX983068:VRZ983068 VIB983068:VID983068 UYF983068:UYH983068 UOJ983068:UOL983068 UEN983068:UEP983068 TUR983068:TUT983068 TKV983068:TKX983068 TAZ983068:TBB983068 SRD983068:SRF983068 SHH983068:SHJ983068 RXL983068:RXN983068 RNP983068:RNR983068 RDT983068:RDV983068 QTX983068:QTZ983068 QKB983068:QKD983068 QAF983068:QAH983068 PQJ983068:PQL983068 PGN983068:PGP983068 OWR983068:OWT983068 OMV983068:OMX983068 OCZ983068:ODB983068 NTD983068:NTF983068 NJH983068:NJJ983068 MZL983068:MZN983068 MPP983068:MPR983068 MFT983068:MFV983068 LVX983068:LVZ983068 LMB983068:LMD983068 LCF983068:LCH983068 KSJ983068:KSL983068 KIN983068:KIP983068 JYR983068:JYT983068 JOV983068:JOX983068 JEZ983068:JFB983068 IVD983068:IVF983068 ILH983068:ILJ983068 IBL983068:IBN983068 HRP983068:HRR983068 HHT983068:HHV983068 GXX983068:GXZ983068 GOB983068:GOD983068 GEF983068:GEH983068 FUJ983068:FUL983068 FKN983068:FKP983068 FAR983068:FAT983068 EQV983068:EQX983068 EGZ983068:EHB983068 DXD983068:DXF983068 DNH983068:DNJ983068 DDL983068:DDN983068 CTP983068:CTR983068 CJT983068:CJV983068 BZX983068:BZZ983068 BQB983068:BQD983068 BGF983068:BGH983068 AWJ983068:AWL983068 AMN983068:AMP983068 ACR983068:ACT983068 SV983068:SX983068 IZ983068:JB983068 D983069:F983069 WVL917532:WVN917532 WLP917532:WLR917532 WBT917532:WBV917532 VRX917532:VRZ917532 VIB917532:VID917532 UYF917532:UYH917532 UOJ917532:UOL917532 UEN917532:UEP917532 TUR917532:TUT917532 TKV917532:TKX917532 TAZ917532:TBB917532 SRD917532:SRF917532 SHH917532:SHJ917532 RXL917532:RXN917532 RNP917532:RNR917532 RDT917532:RDV917532 QTX917532:QTZ917532 QKB917532:QKD917532 QAF917532:QAH917532 PQJ917532:PQL917532 PGN917532:PGP917532 OWR917532:OWT917532 OMV917532:OMX917532 OCZ917532:ODB917532 NTD917532:NTF917532 NJH917532:NJJ917532 MZL917532:MZN917532 MPP917532:MPR917532 MFT917532:MFV917532 LVX917532:LVZ917532 LMB917532:LMD917532 LCF917532:LCH917532 KSJ917532:KSL917532 KIN917532:KIP917532 JYR917532:JYT917532 JOV917532:JOX917532 JEZ917532:JFB917532 IVD917532:IVF917532 ILH917532:ILJ917532 IBL917532:IBN917532 HRP917532:HRR917532 HHT917532:HHV917532 GXX917532:GXZ917532 GOB917532:GOD917532 GEF917532:GEH917532 FUJ917532:FUL917532 FKN917532:FKP917532 FAR917532:FAT917532 EQV917532:EQX917532 EGZ917532:EHB917532 DXD917532:DXF917532 DNH917532:DNJ917532 DDL917532:DDN917532 CTP917532:CTR917532 CJT917532:CJV917532 BZX917532:BZZ917532 BQB917532:BQD917532 BGF917532:BGH917532 AWJ917532:AWL917532 AMN917532:AMP917532 ACR917532:ACT917532 SV917532:SX917532 IZ917532:JB917532 D917533:F917533 WVL851996:WVN851996 WLP851996:WLR851996 WBT851996:WBV851996 VRX851996:VRZ851996 VIB851996:VID851996 UYF851996:UYH851996 UOJ851996:UOL851996 UEN851996:UEP851996 TUR851996:TUT851996 TKV851996:TKX851996 TAZ851996:TBB851996 SRD851996:SRF851996 SHH851996:SHJ851996 RXL851996:RXN851996 RNP851996:RNR851996 RDT851996:RDV851996 QTX851996:QTZ851996 QKB851996:QKD851996 QAF851996:QAH851996 PQJ851996:PQL851996 PGN851996:PGP851996 OWR851996:OWT851996 OMV851996:OMX851996 OCZ851996:ODB851996 NTD851996:NTF851996 NJH851996:NJJ851996 MZL851996:MZN851996 MPP851996:MPR851996 MFT851996:MFV851996 LVX851996:LVZ851996 LMB851996:LMD851996 LCF851996:LCH851996 KSJ851996:KSL851996 KIN851996:KIP851996 JYR851996:JYT851996 JOV851996:JOX851996 JEZ851996:JFB851996 IVD851996:IVF851996 ILH851996:ILJ851996 IBL851996:IBN851996 HRP851996:HRR851996 HHT851996:HHV851996 GXX851996:GXZ851996 GOB851996:GOD851996 GEF851996:GEH851996 FUJ851996:FUL851996 FKN851996:FKP851996 FAR851996:FAT851996 EQV851996:EQX851996 EGZ851996:EHB851996 DXD851996:DXF851996 DNH851996:DNJ851996 DDL851996:DDN851996 CTP851996:CTR851996 CJT851996:CJV851996 BZX851996:BZZ851996 BQB851996:BQD851996 BGF851996:BGH851996 AWJ851996:AWL851996 AMN851996:AMP851996 ACR851996:ACT851996 SV851996:SX851996 IZ851996:JB851996 D851997:F851997 WVL786460:WVN786460 WLP786460:WLR786460 WBT786460:WBV786460 VRX786460:VRZ786460 VIB786460:VID786460 UYF786460:UYH786460 UOJ786460:UOL786460 UEN786460:UEP786460 TUR786460:TUT786460 TKV786460:TKX786460 TAZ786460:TBB786460 SRD786460:SRF786460 SHH786460:SHJ786460 RXL786460:RXN786460 RNP786460:RNR786460 RDT786460:RDV786460 QTX786460:QTZ786460 QKB786460:QKD786460 QAF786460:QAH786460 PQJ786460:PQL786460 PGN786460:PGP786460 OWR786460:OWT786460 OMV786460:OMX786460 OCZ786460:ODB786460 NTD786460:NTF786460 NJH786460:NJJ786460 MZL786460:MZN786460 MPP786460:MPR786460 MFT786460:MFV786460 LVX786460:LVZ786460 LMB786460:LMD786460 LCF786460:LCH786460 KSJ786460:KSL786460 KIN786460:KIP786460 JYR786460:JYT786460 JOV786460:JOX786460 JEZ786460:JFB786460 IVD786460:IVF786460 ILH786460:ILJ786460 IBL786460:IBN786460 HRP786460:HRR786460 HHT786460:HHV786460 GXX786460:GXZ786460 GOB786460:GOD786460 GEF786460:GEH786460 FUJ786460:FUL786460 FKN786460:FKP786460 FAR786460:FAT786460 EQV786460:EQX786460 EGZ786460:EHB786460 DXD786460:DXF786460 DNH786460:DNJ786460 DDL786460:DDN786460 CTP786460:CTR786460 CJT786460:CJV786460 BZX786460:BZZ786460 BQB786460:BQD786460 BGF786460:BGH786460 AWJ786460:AWL786460 AMN786460:AMP786460 ACR786460:ACT786460 SV786460:SX786460 IZ786460:JB786460 D786461:F786461 WVL720924:WVN720924 WLP720924:WLR720924 WBT720924:WBV720924 VRX720924:VRZ720924 VIB720924:VID720924 UYF720924:UYH720924 UOJ720924:UOL720924 UEN720924:UEP720924 TUR720924:TUT720924 TKV720924:TKX720924 TAZ720924:TBB720924 SRD720924:SRF720924 SHH720924:SHJ720924 RXL720924:RXN720924 RNP720924:RNR720924 RDT720924:RDV720924 QTX720924:QTZ720924 QKB720924:QKD720924 QAF720924:QAH720924 PQJ720924:PQL720924 PGN720924:PGP720924 OWR720924:OWT720924 OMV720924:OMX720924 OCZ720924:ODB720924 NTD720924:NTF720924 NJH720924:NJJ720924 MZL720924:MZN720924 MPP720924:MPR720924 MFT720924:MFV720924 LVX720924:LVZ720924 LMB720924:LMD720924 LCF720924:LCH720924 KSJ720924:KSL720924 KIN720924:KIP720924 JYR720924:JYT720924 JOV720924:JOX720924 JEZ720924:JFB720924 IVD720924:IVF720924 ILH720924:ILJ720924 IBL720924:IBN720924 HRP720924:HRR720924 HHT720924:HHV720924 GXX720924:GXZ720924 GOB720924:GOD720924 GEF720924:GEH720924 FUJ720924:FUL720924 FKN720924:FKP720924 FAR720924:FAT720924 EQV720924:EQX720924 EGZ720924:EHB720924 DXD720924:DXF720924 DNH720924:DNJ720924 DDL720924:DDN720924 CTP720924:CTR720924 CJT720924:CJV720924 BZX720924:BZZ720924 BQB720924:BQD720924 BGF720924:BGH720924 AWJ720924:AWL720924 AMN720924:AMP720924 ACR720924:ACT720924 SV720924:SX720924 IZ720924:JB720924 D720925:F720925 WVL655388:WVN655388 WLP655388:WLR655388 WBT655388:WBV655388 VRX655388:VRZ655388 VIB655388:VID655388 UYF655388:UYH655388 UOJ655388:UOL655388 UEN655388:UEP655388 TUR655388:TUT655388 TKV655388:TKX655388 TAZ655388:TBB655388 SRD655388:SRF655388 SHH655388:SHJ655388 RXL655388:RXN655388 RNP655388:RNR655388 RDT655388:RDV655388 QTX655388:QTZ655388 QKB655388:QKD655388 QAF655388:QAH655388 PQJ655388:PQL655388 PGN655388:PGP655388 OWR655388:OWT655388 OMV655388:OMX655388 OCZ655388:ODB655388 NTD655388:NTF655388 NJH655388:NJJ655388 MZL655388:MZN655388 MPP655388:MPR655388 MFT655388:MFV655388 LVX655388:LVZ655388 LMB655388:LMD655388 LCF655388:LCH655388 KSJ655388:KSL655388 KIN655388:KIP655388 JYR655388:JYT655388 JOV655388:JOX655388 JEZ655388:JFB655388 IVD655388:IVF655388 ILH655388:ILJ655388 IBL655388:IBN655388 HRP655388:HRR655388 HHT655388:HHV655388 GXX655388:GXZ655388 GOB655388:GOD655388 GEF655388:GEH655388 FUJ655388:FUL655388 FKN655388:FKP655388 FAR655388:FAT655388 EQV655388:EQX655388 EGZ655388:EHB655388 DXD655388:DXF655388 DNH655388:DNJ655388 DDL655388:DDN655388 CTP655388:CTR655388 CJT655388:CJV655388 BZX655388:BZZ655388 BQB655388:BQD655388 BGF655388:BGH655388 AWJ655388:AWL655388 AMN655388:AMP655388 ACR655388:ACT655388 SV655388:SX655388 IZ655388:JB655388 D655389:F655389 WVL589852:WVN589852 WLP589852:WLR589852 WBT589852:WBV589852 VRX589852:VRZ589852 VIB589852:VID589852 UYF589852:UYH589852 UOJ589852:UOL589852 UEN589852:UEP589852 TUR589852:TUT589852 TKV589852:TKX589852 TAZ589852:TBB589852 SRD589852:SRF589852 SHH589852:SHJ589852 RXL589852:RXN589852 RNP589852:RNR589852 RDT589852:RDV589852 QTX589852:QTZ589852 QKB589852:QKD589852 QAF589852:QAH589852 PQJ589852:PQL589852 PGN589852:PGP589852 OWR589852:OWT589852 OMV589852:OMX589852 OCZ589852:ODB589852 NTD589852:NTF589852 NJH589852:NJJ589852 MZL589852:MZN589852 MPP589852:MPR589852 MFT589852:MFV589852 LVX589852:LVZ589852 LMB589852:LMD589852 LCF589852:LCH589852 KSJ589852:KSL589852 KIN589852:KIP589852 JYR589852:JYT589852 JOV589852:JOX589852 JEZ589852:JFB589852 IVD589852:IVF589852 ILH589852:ILJ589852 IBL589852:IBN589852 HRP589852:HRR589852 HHT589852:HHV589852 GXX589852:GXZ589852 GOB589852:GOD589852 GEF589852:GEH589852 FUJ589852:FUL589852 FKN589852:FKP589852 FAR589852:FAT589852 EQV589852:EQX589852 EGZ589852:EHB589852 DXD589852:DXF589852 DNH589852:DNJ589852 DDL589852:DDN589852 CTP589852:CTR589852 CJT589852:CJV589852 BZX589852:BZZ589852 BQB589852:BQD589852 BGF589852:BGH589852 AWJ589852:AWL589852 AMN589852:AMP589852 ACR589852:ACT589852 SV589852:SX589852 IZ589852:JB589852 D589853:F589853 WVL524316:WVN524316 WLP524316:WLR524316 WBT524316:WBV524316 VRX524316:VRZ524316 VIB524316:VID524316 UYF524316:UYH524316 UOJ524316:UOL524316 UEN524316:UEP524316 TUR524316:TUT524316 TKV524316:TKX524316 TAZ524316:TBB524316 SRD524316:SRF524316 SHH524316:SHJ524316 RXL524316:RXN524316 RNP524316:RNR524316 RDT524316:RDV524316 QTX524316:QTZ524316 QKB524316:QKD524316 QAF524316:QAH524316 PQJ524316:PQL524316 PGN524316:PGP524316 OWR524316:OWT524316 OMV524316:OMX524316 OCZ524316:ODB524316 NTD524316:NTF524316 NJH524316:NJJ524316 MZL524316:MZN524316 MPP524316:MPR524316 MFT524316:MFV524316 LVX524316:LVZ524316 LMB524316:LMD524316 LCF524316:LCH524316 KSJ524316:KSL524316 KIN524316:KIP524316 JYR524316:JYT524316 JOV524316:JOX524316 JEZ524316:JFB524316 IVD524316:IVF524316 ILH524316:ILJ524316 IBL524316:IBN524316 HRP524316:HRR524316 HHT524316:HHV524316 GXX524316:GXZ524316 GOB524316:GOD524316 GEF524316:GEH524316 FUJ524316:FUL524316 FKN524316:FKP524316 FAR524316:FAT524316 EQV524316:EQX524316 EGZ524316:EHB524316 DXD524316:DXF524316 DNH524316:DNJ524316 DDL524316:DDN524316 CTP524316:CTR524316 CJT524316:CJV524316 BZX524316:BZZ524316 BQB524316:BQD524316 BGF524316:BGH524316 AWJ524316:AWL524316 AMN524316:AMP524316 ACR524316:ACT524316 SV524316:SX524316 IZ524316:JB524316 D524317:F524317 WVL458780:WVN458780 WLP458780:WLR458780 WBT458780:WBV458780 VRX458780:VRZ458780 VIB458780:VID458780 UYF458780:UYH458780 UOJ458780:UOL458780 UEN458780:UEP458780 TUR458780:TUT458780 TKV458780:TKX458780 TAZ458780:TBB458780 SRD458780:SRF458780 SHH458780:SHJ458780 RXL458780:RXN458780 RNP458780:RNR458780 RDT458780:RDV458780 QTX458780:QTZ458780 QKB458780:QKD458780 QAF458780:QAH458780 PQJ458780:PQL458780 PGN458780:PGP458780 OWR458780:OWT458780 OMV458780:OMX458780 OCZ458780:ODB458780 NTD458780:NTF458780 NJH458780:NJJ458780 MZL458780:MZN458780 MPP458780:MPR458780 MFT458780:MFV458780 LVX458780:LVZ458780 LMB458780:LMD458780 LCF458780:LCH458780 KSJ458780:KSL458780 KIN458780:KIP458780 JYR458780:JYT458780 JOV458780:JOX458780 JEZ458780:JFB458780 IVD458780:IVF458780 ILH458780:ILJ458780 IBL458780:IBN458780 HRP458780:HRR458780 HHT458780:HHV458780 GXX458780:GXZ458780 GOB458780:GOD458780 GEF458780:GEH458780 FUJ458780:FUL458780 FKN458780:FKP458780 FAR458780:FAT458780 EQV458780:EQX458780 EGZ458780:EHB458780 DXD458780:DXF458780 DNH458780:DNJ458780 DDL458780:DDN458780 CTP458780:CTR458780 CJT458780:CJV458780 BZX458780:BZZ458780 BQB458780:BQD458780 BGF458780:BGH458780 AWJ458780:AWL458780 AMN458780:AMP458780 ACR458780:ACT458780 SV458780:SX458780 IZ458780:JB458780 D458781:F458781 WVL393244:WVN393244 WLP393244:WLR393244 WBT393244:WBV393244 VRX393244:VRZ393244 VIB393244:VID393244 UYF393244:UYH393244 UOJ393244:UOL393244 UEN393244:UEP393244 TUR393244:TUT393244 TKV393244:TKX393244 TAZ393244:TBB393244 SRD393244:SRF393244 SHH393244:SHJ393244 RXL393244:RXN393244 RNP393244:RNR393244 RDT393244:RDV393244 QTX393244:QTZ393244 QKB393244:QKD393244 QAF393244:QAH393244 PQJ393244:PQL393244 PGN393244:PGP393244 OWR393244:OWT393244 OMV393244:OMX393244 OCZ393244:ODB393244 NTD393244:NTF393244 NJH393244:NJJ393244 MZL393244:MZN393244 MPP393244:MPR393244 MFT393244:MFV393244 LVX393244:LVZ393244 LMB393244:LMD393244 LCF393244:LCH393244 KSJ393244:KSL393244 KIN393244:KIP393244 JYR393244:JYT393244 JOV393244:JOX393244 JEZ393244:JFB393244 IVD393244:IVF393244 ILH393244:ILJ393244 IBL393244:IBN393244 HRP393244:HRR393244 HHT393244:HHV393244 GXX393244:GXZ393244 GOB393244:GOD393244 GEF393244:GEH393244 FUJ393244:FUL393244 FKN393244:FKP393244 FAR393244:FAT393244 EQV393244:EQX393244 EGZ393244:EHB393244 DXD393244:DXF393244 DNH393244:DNJ393244 DDL393244:DDN393244 CTP393244:CTR393244 CJT393244:CJV393244 BZX393244:BZZ393244 BQB393244:BQD393244 BGF393244:BGH393244 AWJ393244:AWL393244 AMN393244:AMP393244 ACR393244:ACT393244 SV393244:SX393244 IZ393244:JB393244 D393245:F393245 WVL327708:WVN327708 WLP327708:WLR327708 WBT327708:WBV327708 VRX327708:VRZ327708 VIB327708:VID327708 UYF327708:UYH327708 UOJ327708:UOL327708 UEN327708:UEP327708 TUR327708:TUT327708 TKV327708:TKX327708 TAZ327708:TBB327708 SRD327708:SRF327708 SHH327708:SHJ327708 RXL327708:RXN327708 RNP327708:RNR327708 RDT327708:RDV327708 QTX327708:QTZ327708 QKB327708:QKD327708 QAF327708:QAH327708 PQJ327708:PQL327708 PGN327708:PGP327708 OWR327708:OWT327708 OMV327708:OMX327708 OCZ327708:ODB327708 NTD327708:NTF327708 NJH327708:NJJ327708 MZL327708:MZN327708 MPP327708:MPR327708 MFT327708:MFV327708 LVX327708:LVZ327708 LMB327708:LMD327708 LCF327708:LCH327708 KSJ327708:KSL327708 KIN327708:KIP327708 JYR327708:JYT327708 JOV327708:JOX327708 JEZ327708:JFB327708 IVD327708:IVF327708 ILH327708:ILJ327708 IBL327708:IBN327708 HRP327708:HRR327708 HHT327708:HHV327708 GXX327708:GXZ327708 GOB327708:GOD327708 GEF327708:GEH327708 FUJ327708:FUL327708 FKN327708:FKP327708 FAR327708:FAT327708 EQV327708:EQX327708 EGZ327708:EHB327708 DXD327708:DXF327708 DNH327708:DNJ327708 DDL327708:DDN327708 CTP327708:CTR327708 CJT327708:CJV327708 BZX327708:BZZ327708 BQB327708:BQD327708 BGF327708:BGH327708 AWJ327708:AWL327708 AMN327708:AMP327708 ACR327708:ACT327708 SV327708:SX327708 IZ327708:JB327708 D327709:F327709 WVL262172:WVN262172 WLP262172:WLR262172 WBT262172:WBV262172 VRX262172:VRZ262172 VIB262172:VID262172 UYF262172:UYH262172 UOJ262172:UOL262172 UEN262172:UEP262172 TUR262172:TUT262172 TKV262172:TKX262172 TAZ262172:TBB262172 SRD262172:SRF262172 SHH262172:SHJ262172 RXL262172:RXN262172 RNP262172:RNR262172 RDT262172:RDV262172 QTX262172:QTZ262172 QKB262172:QKD262172 QAF262172:QAH262172 PQJ262172:PQL262172 PGN262172:PGP262172 OWR262172:OWT262172 OMV262172:OMX262172 OCZ262172:ODB262172 NTD262172:NTF262172 NJH262172:NJJ262172 MZL262172:MZN262172 MPP262172:MPR262172 MFT262172:MFV262172 LVX262172:LVZ262172 LMB262172:LMD262172 LCF262172:LCH262172 KSJ262172:KSL262172 KIN262172:KIP262172 JYR262172:JYT262172 JOV262172:JOX262172 JEZ262172:JFB262172 IVD262172:IVF262172 ILH262172:ILJ262172 IBL262172:IBN262172 HRP262172:HRR262172 HHT262172:HHV262172 GXX262172:GXZ262172 GOB262172:GOD262172 GEF262172:GEH262172 FUJ262172:FUL262172 FKN262172:FKP262172 FAR262172:FAT262172 EQV262172:EQX262172 EGZ262172:EHB262172 DXD262172:DXF262172 DNH262172:DNJ262172 DDL262172:DDN262172 CTP262172:CTR262172 CJT262172:CJV262172 BZX262172:BZZ262172 BQB262172:BQD262172 BGF262172:BGH262172 AWJ262172:AWL262172 AMN262172:AMP262172 ACR262172:ACT262172 SV262172:SX262172 IZ262172:JB262172 D262173:F262173 WVL196636:WVN196636 WLP196636:WLR196636 WBT196636:WBV196636 VRX196636:VRZ196636 VIB196636:VID196636 UYF196636:UYH196636 UOJ196636:UOL196636 UEN196636:UEP196636 TUR196636:TUT196636 TKV196636:TKX196636 TAZ196636:TBB196636 SRD196636:SRF196636 SHH196636:SHJ196636 RXL196636:RXN196636 RNP196636:RNR196636 RDT196636:RDV196636 QTX196636:QTZ196636 QKB196636:QKD196636 QAF196636:QAH196636 PQJ196636:PQL196636 PGN196636:PGP196636 OWR196636:OWT196636 OMV196636:OMX196636 OCZ196636:ODB196636 NTD196636:NTF196636 NJH196636:NJJ196636 MZL196636:MZN196636 MPP196636:MPR196636 MFT196636:MFV196636 LVX196636:LVZ196636 LMB196636:LMD196636 LCF196636:LCH196636 KSJ196636:KSL196636 KIN196636:KIP196636 JYR196636:JYT196636 JOV196636:JOX196636 JEZ196636:JFB196636 IVD196636:IVF196636 ILH196636:ILJ196636 IBL196636:IBN196636 HRP196636:HRR196636 HHT196636:HHV196636 GXX196636:GXZ196636 GOB196636:GOD196636 GEF196636:GEH196636 FUJ196636:FUL196636 FKN196636:FKP196636 FAR196636:FAT196636 EQV196636:EQX196636 EGZ196636:EHB196636 DXD196636:DXF196636 DNH196636:DNJ196636 DDL196636:DDN196636 CTP196636:CTR196636 CJT196636:CJV196636 BZX196636:BZZ196636 BQB196636:BQD196636 BGF196636:BGH196636 AWJ196636:AWL196636 AMN196636:AMP196636 ACR196636:ACT196636 SV196636:SX196636 IZ196636:JB196636 D196637:F196637 WVL131100:WVN131100 WLP131100:WLR131100 WBT131100:WBV131100 VRX131100:VRZ131100 VIB131100:VID131100 UYF131100:UYH131100 UOJ131100:UOL131100 UEN131100:UEP131100 TUR131100:TUT131100 TKV131100:TKX131100 TAZ131100:TBB131100 SRD131100:SRF131100 SHH131100:SHJ131100 RXL131100:RXN131100 RNP131100:RNR131100 RDT131100:RDV131100 QTX131100:QTZ131100 QKB131100:QKD131100 QAF131100:QAH131100 PQJ131100:PQL131100 PGN131100:PGP131100 OWR131100:OWT131100 OMV131100:OMX131100 OCZ131100:ODB131100 NTD131100:NTF131100 NJH131100:NJJ131100 MZL131100:MZN131100 MPP131100:MPR131100 MFT131100:MFV131100 LVX131100:LVZ131100 LMB131100:LMD131100 LCF131100:LCH131100 KSJ131100:KSL131100 KIN131100:KIP131100 JYR131100:JYT131100 JOV131100:JOX131100 JEZ131100:JFB131100 IVD131100:IVF131100 ILH131100:ILJ131100 IBL131100:IBN131100 HRP131100:HRR131100 HHT131100:HHV131100 GXX131100:GXZ131100 GOB131100:GOD131100 GEF131100:GEH131100 FUJ131100:FUL131100 FKN131100:FKP131100 FAR131100:FAT131100 EQV131100:EQX131100 EGZ131100:EHB131100 DXD131100:DXF131100 DNH131100:DNJ131100 DDL131100:DDN131100 CTP131100:CTR131100 CJT131100:CJV131100 BZX131100:BZZ131100 BQB131100:BQD131100 BGF131100:BGH131100 AWJ131100:AWL131100 AMN131100:AMP131100 ACR131100:ACT131100 SV131100:SX131100 IZ131100:JB131100 D131101:F131101 WVL65564:WVN65564 WLP65564:WLR65564 WBT65564:WBV65564 VRX65564:VRZ65564 VIB65564:VID65564 UYF65564:UYH65564 UOJ65564:UOL65564 UEN65564:UEP65564 TUR65564:TUT65564 TKV65564:TKX65564 TAZ65564:TBB65564 SRD65564:SRF65564 SHH65564:SHJ65564 RXL65564:RXN65564 RNP65564:RNR65564 RDT65564:RDV65564 QTX65564:QTZ65564 QKB65564:QKD65564 QAF65564:QAH65564 PQJ65564:PQL65564 PGN65564:PGP65564 OWR65564:OWT65564 OMV65564:OMX65564 OCZ65564:ODB65564 NTD65564:NTF65564 NJH65564:NJJ65564 MZL65564:MZN65564 MPP65564:MPR65564 MFT65564:MFV65564 LVX65564:LVZ65564 LMB65564:LMD65564 LCF65564:LCH65564 KSJ65564:KSL65564 KIN65564:KIP65564 JYR65564:JYT65564 JOV65564:JOX65564 JEZ65564:JFB65564 IVD65564:IVF65564 ILH65564:ILJ65564 IBL65564:IBN65564 HRP65564:HRR65564 HHT65564:HHV65564 GXX65564:GXZ65564 GOB65564:GOD65564 GEF65564:GEH65564 FUJ65564:FUL65564 FKN65564:FKP65564 FAR65564:FAT65564 EQV65564:EQX65564 EGZ65564:EHB65564 DXD65564:DXF65564 DNH65564:DNJ65564 DDL65564:DDN65564 CTP65564:CTR65564 CJT65564:CJV65564 BZX65564:BZZ65564 BQB65564:BQD65564 BGF65564:BGH65564 AWJ65564:AWL65564 AMN65564:AMP65564 ACR65564:ACT65564 SV65564:SX65564 IZ65564:JB65564 WVL19:WVN19 IZ19:JB19 SV19:SX19 ACR19:ACT19 AMN19:AMP19 AWJ19:AWL19 BGF19:BGH19 BQB19:BQD19 BZX19:BZZ19 CJT19:CJV19 CTP19:CTR19 DDL19:DDN19 DNH19:DNJ19 DXD19:DXF19 EGZ19:EHB19 EQV19:EQX19 FAR19:FAT19 FKN19:FKP19 FUJ19:FUL19 GEF19:GEH19 GOB19:GOD19 GXX19:GXZ19 HHT19:HHV19 HRP19:HRR19 IBL19:IBN19 ILH19:ILJ19 IVD19:IVF19 JEZ19:JFB19 JOV19:JOX19 JYR19:JYT19 KIN19:KIP19 KSJ19:KSL19 LCF19:LCH19 LMB19:LMD19 LVX19:LVZ19 MFT19:MFV19 MPP19:MPR19 MZL19:MZN19 NJH19:NJJ19 NTD19:NTF19 OCZ19:ODB19 OMV19:OMX19 OWR19:OWT19 PGN19:PGP19 PQJ19:PQL19 QAF19:QAH19 QKB19:QKD19 QTX19:QTZ19 RDT19:RDV19 RNP19:RNR19 RXL19:RXN19 SHH19:SHJ19 SRD19:SRF19 TAZ19:TBB19 TKV19:TKX19 TUR19:TUT19 UEN19:UEP19 UOJ19:UOL19 UYF19:UYH19 VIB19:VID19 VRX19:VRZ19 WBT19:WBV19 WLP19:WLR19">
      <formula1>Choose_ProjectType</formula1>
    </dataValidation>
    <dataValidation type="list" allowBlank="1" showInputMessage="1" showErrorMessage="1" sqref="WVO983066:WVP983066 WLS983066:WLT983066 WBW983066:WBX983066 VSA983066:VSB983066 VIE983066:VIF983066 UYI983066:UYJ983066 UOM983066:UON983066 UEQ983066:UER983066 TUU983066:TUV983066 TKY983066:TKZ983066 TBC983066:TBD983066 SRG983066:SRH983066 SHK983066:SHL983066 RXO983066:RXP983066 RNS983066:RNT983066 RDW983066:RDX983066 QUA983066:QUB983066 QKE983066:QKF983066 QAI983066:QAJ983066 PQM983066:PQN983066 PGQ983066:PGR983066 OWU983066:OWV983066 OMY983066:OMZ983066 ODC983066:ODD983066 NTG983066:NTH983066 NJK983066:NJL983066 MZO983066:MZP983066 MPS983066:MPT983066 MFW983066:MFX983066 LWA983066:LWB983066 LME983066:LMF983066 LCI983066:LCJ983066 KSM983066:KSN983066 KIQ983066:KIR983066 JYU983066:JYV983066 JOY983066:JOZ983066 JFC983066:JFD983066 IVG983066:IVH983066 ILK983066:ILL983066 IBO983066:IBP983066 HRS983066:HRT983066 HHW983066:HHX983066 GYA983066:GYB983066 GOE983066:GOF983066 GEI983066:GEJ983066 FUM983066:FUN983066 FKQ983066:FKR983066 FAU983066:FAV983066 EQY983066:EQZ983066 EHC983066:EHD983066 DXG983066:DXH983066 DNK983066:DNL983066 DDO983066:DDP983066 CTS983066:CTT983066 CJW983066:CJX983066 CAA983066:CAB983066 BQE983066:BQF983066 BGI983066:BGJ983066 AWM983066:AWN983066 AMQ983066:AMR983066 ACU983066:ACV983066 SY983066:SZ983066 JC983066:JD983066 G983067:H983067 WVO917530:WVP917530 WLS917530:WLT917530 WBW917530:WBX917530 VSA917530:VSB917530 VIE917530:VIF917530 UYI917530:UYJ917530 UOM917530:UON917530 UEQ917530:UER917530 TUU917530:TUV917530 TKY917530:TKZ917530 TBC917530:TBD917530 SRG917530:SRH917530 SHK917530:SHL917530 RXO917530:RXP917530 RNS917530:RNT917530 RDW917530:RDX917530 QUA917530:QUB917530 QKE917530:QKF917530 QAI917530:QAJ917530 PQM917530:PQN917530 PGQ917530:PGR917530 OWU917530:OWV917530 OMY917530:OMZ917530 ODC917530:ODD917530 NTG917530:NTH917530 NJK917530:NJL917530 MZO917530:MZP917530 MPS917530:MPT917530 MFW917530:MFX917530 LWA917530:LWB917530 LME917530:LMF917530 LCI917530:LCJ917530 KSM917530:KSN917530 KIQ917530:KIR917530 JYU917530:JYV917530 JOY917530:JOZ917530 JFC917530:JFD917530 IVG917530:IVH917530 ILK917530:ILL917530 IBO917530:IBP917530 HRS917530:HRT917530 HHW917530:HHX917530 GYA917530:GYB917530 GOE917530:GOF917530 GEI917530:GEJ917530 FUM917530:FUN917530 FKQ917530:FKR917530 FAU917530:FAV917530 EQY917530:EQZ917530 EHC917530:EHD917530 DXG917530:DXH917530 DNK917530:DNL917530 DDO917530:DDP917530 CTS917530:CTT917530 CJW917530:CJX917530 CAA917530:CAB917530 BQE917530:BQF917530 BGI917530:BGJ917530 AWM917530:AWN917530 AMQ917530:AMR917530 ACU917530:ACV917530 SY917530:SZ917530 JC917530:JD917530 G917531:H917531 WVO851994:WVP851994 WLS851994:WLT851994 WBW851994:WBX851994 VSA851994:VSB851994 VIE851994:VIF851994 UYI851994:UYJ851994 UOM851994:UON851994 UEQ851994:UER851994 TUU851994:TUV851994 TKY851994:TKZ851994 TBC851994:TBD851994 SRG851994:SRH851994 SHK851994:SHL851994 RXO851994:RXP851994 RNS851994:RNT851994 RDW851994:RDX851994 QUA851994:QUB851994 QKE851994:QKF851994 QAI851994:QAJ851994 PQM851994:PQN851994 PGQ851994:PGR851994 OWU851994:OWV851994 OMY851994:OMZ851994 ODC851994:ODD851994 NTG851994:NTH851994 NJK851994:NJL851994 MZO851994:MZP851994 MPS851994:MPT851994 MFW851994:MFX851994 LWA851994:LWB851994 LME851994:LMF851994 LCI851994:LCJ851994 KSM851994:KSN851994 KIQ851994:KIR851994 JYU851994:JYV851994 JOY851994:JOZ851994 JFC851994:JFD851994 IVG851994:IVH851994 ILK851994:ILL851994 IBO851994:IBP851994 HRS851994:HRT851994 HHW851994:HHX851994 GYA851994:GYB851994 GOE851994:GOF851994 GEI851994:GEJ851994 FUM851994:FUN851994 FKQ851994:FKR851994 FAU851994:FAV851994 EQY851994:EQZ851994 EHC851994:EHD851994 DXG851994:DXH851994 DNK851994:DNL851994 DDO851994:DDP851994 CTS851994:CTT851994 CJW851994:CJX851994 CAA851994:CAB851994 BQE851994:BQF851994 BGI851994:BGJ851994 AWM851994:AWN851994 AMQ851994:AMR851994 ACU851994:ACV851994 SY851994:SZ851994 JC851994:JD851994 G851995:H851995 WVO786458:WVP786458 WLS786458:WLT786458 WBW786458:WBX786458 VSA786458:VSB786458 VIE786458:VIF786458 UYI786458:UYJ786458 UOM786458:UON786458 UEQ786458:UER786458 TUU786458:TUV786458 TKY786458:TKZ786458 TBC786458:TBD786458 SRG786458:SRH786458 SHK786458:SHL786458 RXO786458:RXP786458 RNS786458:RNT786458 RDW786458:RDX786458 QUA786458:QUB786458 QKE786458:QKF786458 QAI786458:QAJ786458 PQM786458:PQN786458 PGQ786458:PGR786458 OWU786458:OWV786458 OMY786458:OMZ786458 ODC786458:ODD786458 NTG786458:NTH786458 NJK786458:NJL786458 MZO786458:MZP786458 MPS786458:MPT786458 MFW786458:MFX786458 LWA786458:LWB786458 LME786458:LMF786458 LCI786458:LCJ786458 KSM786458:KSN786458 KIQ786458:KIR786458 JYU786458:JYV786458 JOY786458:JOZ786458 JFC786458:JFD786458 IVG786458:IVH786458 ILK786458:ILL786458 IBO786458:IBP786458 HRS786458:HRT786458 HHW786458:HHX786458 GYA786458:GYB786458 GOE786458:GOF786458 GEI786458:GEJ786458 FUM786458:FUN786458 FKQ786458:FKR786458 FAU786458:FAV786458 EQY786458:EQZ786458 EHC786458:EHD786458 DXG786458:DXH786458 DNK786458:DNL786458 DDO786458:DDP786458 CTS786458:CTT786458 CJW786458:CJX786458 CAA786458:CAB786458 BQE786458:BQF786458 BGI786458:BGJ786458 AWM786458:AWN786458 AMQ786458:AMR786458 ACU786458:ACV786458 SY786458:SZ786458 JC786458:JD786458 G786459:H786459 WVO720922:WVP720922 WLS720922:WLT720922 WBW720922:WBX720922 VSA720922:VSB720922 VIE720922:VIF720922 UYI720922:UYJ720922 UOM720922:UON720922 UEQ720922:UER720922 TUU720922:TUV720922 TKY720922:TKZ720922 TBC720922:TBD720922 SRG720922:SRH720922 SHK720922:SHL720922 RXO720922:RXP720922 RNS720922:RNT720922 RDW720922:RDX720922 QUA720922:QUB720922 QKE720922:QKF720922 QAI720922:QAJ720922 PQM720922:PQN720922 PGQ720922:PGR720922 OWU720922:OWV720922 OMY720922:OMZ720922 ODC720922:ODD720922 NTG720922:NTH720922 NJK720922:NJL720922 MZO720922:MZP720922 MPS720922:MPT720922 MFW720922:MFX720922 LWA720922:LWB720922 LME720922:LMF720922 LCI720922:LCJ720922 KSM720922:KSN720922 KIQ720922:KIR720922 JYU720922:JYV720922 JOY720922:JOZ720922 JFC720922:JFD720922 IVG720922:IVH720922 ILK720922:ILL720922 IBO720922:IBP720922 HRS720922:HRT720922 HHW720922:HHX720922 GYA720922:GYB720922 GOE720922:GOF720922 GEI720922:GEJ720922 FUM720922:FUN720922 FKQ720922:FKR720922 FAU720922:FAV720922 EQY720922:EQZ720922 EHC720922:EHD720922 DXG720922:DXH720922 DNK720922:DNL720922 DDO720922:DDP720922 CTS720922:CTT720922 CJW720922:CJX720922 CAA720922:CAB720922 BQE720922:BQF720922 BGI720922:BGJ720922 AWM720922:AWN720922 AMQ720922:AMR720922 ACU720922:ACV720922 SY720922:SZ720922 JC720922:JD720922 G720923:H720923 WVO655386:WVP655386 WLS655386:WLT655386 WBW655386:WBX655386 VSA655386:VSB655386 VIE655386:VIF655386 UYI655386:UYJ655386 UOM655386:UON655386 UEQ655386:UER655386 TUU655386:TUV655386 TKY655386:TKZ655386 TBC655386:TBD655386 SRG655386:SRH655386 SHK655386:SHL655386 RXO655386:RXP655386 RNS655386:RNT655386 RDW655386:RDX655386 QUA655386:QUB655386 QKE655386:QKF655386 QAI655386:QAJ655386 PQM655386:PQN655386 PGQ655386:PGR655386 OWU655386:OWV655386 OMY655386:OMZ655386 ODC655386:ODD655386 NTG655386:NTH655386 NJK655386:NJL655386 MZO655386:MZP655386 MPS655386:MPT655386 MFW655386:MFX655386 LWA655386:LWB655386 LME655386:LMF655386 LCI655386:LCJ655386 KSM655386:KSN655386 KIQ655386:KIR655386 JYU655386:JYV655386 JOY655386:JOZ655386 JFC655386:JFD655386 IVG655386:IVH655386 ILK655386:ILL655386 IBO655386:IBP655386 HRS655386:HRT655386 HHW655386:HHX655386 GYA655386:GYB655386 GOE655386:GOF655386 GEI655386:GEJ655386 FUM655386:FUN655386 FKQ655386:FKR655386 FAU655386:FAV655386 EQY655386:EQZ655386 EHC655386:EHD655386 DXG655386:DXH655386 DNK655386:DNL655386 DDO655386:DDP655386 CTS655386:CTT655386 CJW655386:CJX655386 CAA655386:CAB655386 BQE655386:BQF655386 BGI655386:BGJ655386 AWM655386:AWN655386 AMQ655386:AMR655386 ACU655386:ACV655386 SY655386:SZ655386 JC655386:JD655386 G655387:H655387 WVO589850:WVP589850 WLS589850:WLT589850 WBW589850:WBX589850 VSA589850:VSB589850 VIE589850:VIF589850 UYI589850:UYJ589850 UOM589850:UON589850 UEQ589850:UER589850 TUU589850:TUV589850 TKY589850:TKZ589850 TBC589850:TBD589850 SRG589850:SRH589850 SHK589850:SHL589850 RXO589850:RXP589850 RNS589850:RNT589850 RDW589850:RDX589850 QUA589850:QUB589850 QKE589850:QKF589850 QAI589850:QAJ589850 PQM589850:PQN589850 PGQ589850:PGR589850 OWU589850:OWV589850 OMY589850:OMZ589850 ODC589850:ODD589850 NTG589850:NTH589850 NJK589850:NJL589850 MZO589850:MZP589850 MPS589850:MPT589850 MFW589850:MFX589850 LWA589850:LWB589850 LME589850:LMF589850 LCI589850:LCJ589850 KSM589850:KSN589850 KIQ589850:KIR589850 JYU589850:JYV589850 JOY589850:JOZ589850 JFC589850:JFD589850 IVG589850:IVH589850 ILK589850:ILL589850 IBO589850:IBP589850 HRS589850:HRT589850 HHW589850:HHX589850 GYA589850:GYB589850 GOE589850:GOF589850 GEI589850:GEJ589850 FUM589850:FUN589850 FKQ589850:FKR589850 FAU589850:FAV589850 EQY589850:EQZ589850 EHC589850:EHD589850 DXG589850:DXH589850 DNK589850:DNL589850 DDO589850:DDP589850 CTS589850:CTT589850 CJW589850:CJX589850 CAA589850:CAB589850 BQE589850:BQF589850 BGI589850:BGJ589850 AWM589850:AWN589850 AMQ589850:AMR589850 ACU589850:ACV589850 SY589850:SZ589850 JC589850:JD589850 G589851:H589851 WVO524314:WVP524314 WLS524314:WLT524314 WBW524314:WBX524314 VSA524314:VSB524314 VIE524314:VIF524314 UYI524314:UYJ524314 UOM524314:UON524314 UEQ524314:UER524314 TUU524314:TUV524314 TKY524314:TKZ524314 TBC524314:TBD524314 SRG524314:SRH524314 SHK524314:SHL524314 RXO524314:RXP524314 RNS524314:RNT524314 RDW524314:RDX524314 QUA524314:QUB524314 QKE524314:QKF524314 QAI524314:QAJ524314 PQM524314:PQN524314 PGQ524314:PGR524314 OWU524314:OWV524314 OMY524314:OMZ524314 ODC524314:ODD524314 NTG524314:NTH524314 NJK524314:NJL524314 MZO524314:MZP524314 MPS524314:MPT524314 MFW524314:MFX524314 LWA524314:LWB524314 LME524314:LMF524314 LCI524314:LCJ524314 KSM524314:KSN524314 KIQ524314:KIR524314 JYU524314:JYV524314 JOY524314:JOZ524314 JFC524314:JFD524314 IVG524314:IVH524314 ILK524314:ILL524314 IBO524314:IBP524314 HRS524314:HRT524314 HHW524314:HHX524314 GYA524314:GYB524314 GOE524314:GOF524314 GEI524314:GEJ524314 FUM524314:FUN524314 FKQ524314:FKR524314 FAU524314:FAV524314 EQY524314:EQZ524314 EHC524314:EHD524314 DXG524314:DXH524314 DNK524314:DNL524314 DDO524314:DDP524314 CTS524314:CTT524314 CJW524314:CJX524314 CAA524314:CAB524314 BQE524314:BQF524314 BGI524314:BGJ524314 AWM524314:AWN524314 AMQ524314:AMR524314 ACU524314:ACV524314 SY524314:SZ524314 JC524314:JD524314 G524315:H524315 WVO458778:WVP458778 WLS458778:WLT458778 WBW458778:WBX458778 VSA458778:VSB458778 VIE458778:VIF458778 UYI458778:UYJ458778 UOM458778:UON458778 UEQ458778:UER458778 TUU458778:TUV458778 TKY458778:TKZ458778 TBC458778:TBD458778 SRG458778:SRH458778 SHK458778:SHL458778 RXO458778:RXP458778 RNS458778:RNT458778 RDW458778:RDX458778 QUA458778:QUB458778 QKE458778:QKF458778 QAI458778:QAJ458778 PQM458778:PQN458778 PGQ458778:PGR458778 OWU458778:OWV458778 OMY458778:OMZ458778 ODC458778:ODD458778 NTG458778:NTH458778 NJK458778:NJL458778 MZO458778:MZP458778 MPS458778:MPT458778 MFW458778:MFX458778 LWA458778:LWB458778 LME458778:LMF458778 LCI458778:LCJ458778 KSM458778:KSN458778 KIQ458778:KIR458778 JYU458778:JYV458778 JOY458778:JOZ458778 JFC458778:JFD458778 IVG458778:IVH458778 ILK458778:ILL458778 IBO458778:IBP458778 HRS458778:HRT458778 HHW458778:HHX458778 GYA458778:GYB458778 GOE458778:GOF458778 GEI458778:GEJ458778 FUM458778:FUN458778 FKQ458778:FKR458778 FAU458778:FAV458778 EQY458778:EQZ458778 EHC458778:EHD458778 DXG458778:DXH458778 DNK458778:DNL458778 DDO458778:DDP458778 CTS458778:CTT458778 CJW458778:CJX458778 CAA458778:CAB458778 BQE458778:BQF458778 BGI458778:BGJ458778 AWM458778:AWN458778 AMQ458778:AMR458778 ACU458778:ACV458778 SY458778:SZ458778 JC458778:JD458778 G458779:H458779 WVO393242:WVP393242 WLS393242:WLT393242 WBW393242:WBX393242 VSA393242:VSB393242 VIE393242:VIF393242 UYI393242:UYJ393242 UOM393242:UON393242 UEQ393242:UER393242 TUU393242:TUV393242 TKY393242:TKZ393242 TBC393242:TBD393242 SRG393242:SRH393242 SHK393242:SHL393242 RXO393242:RXP393242 RNS393242:RNT393242 RDW393242:RDX393242 QUA393242:QUB393242 QKE393242:QKF393242 QAI393242:QAJ393242 PQM393242:PQN393242 PGQ393242:PGR393242 OWU393242:OWV393242 OMY393242:OMZ393242 ODC393242:ODD393242 NTG393242:NTH393242 NJK393242:NJL393242 MZO393242:MZP393242 MPS393242:MPT393242 MFW393242:MFX393242 LWA393242:LWB393242 LME393242:LMF393242 LCI393242:LCJ393242 KSM393242:KSN393242 KIQ393242:KIR393242 JYU393242:JYV393242 JOY393242:JOZ393242 JFC393242:JFD393242 IVG393242:IVH393242 ILK393242:ILL393242 IBO393242:IBP393242 HRS393242:HRT393242 HHW393242:HHX393242 GYA393242:GYB393242 GOE393242:GOF393242 GEI393242:GEJ393242 FUM393242:FUN393242 FKQ393242:FKR393242 FAU393242:FAV393242 EQY393242:EQZ393242 EHC393242:EHD393242 DXG393242:DXH393242 DNK393242:DNL393242 DDO393242:DDP393242 CTS393242:CTT393242 CJW393242:CJX393242 CAA393242:CAB393242 BQE393242:BQF393242 BGI393242:BGJ393242 AWM393242:AWN393242 AMQ393242:AMR393242 ACU393242:ACV393242 SY393242:SZ393242 JC393242:JD393242 G393243:H393243 WVO327706:WVP327706 WLS327706:WLT327706 WBW327706:WBX327706 VSA327706:VSB327706 VIE327706:VIF327706 UYI327706:UYJ327706 UOM327706:UON327706 UEQ327706:UER327706 TUU327706:TUV327706 TKY327706:TKZ327706 TBC327706:TBD327706 SRG327706:SRH327706 SHK327706:SHL327706 RXO327706:RXP327706 RNS327706:RNT327706 RDW327706:RDX327706 QUA327706:QUB327706 QKE327706:QKF327706 QAI327706:QAJ327706 PQM327706:PQN327706 PGQ327706:PGR327706 OWU327706:OWV327706 OMY327706:OMZ327706 ODC327706:ODD327706 NTG327706:NTH327706 NJK327706:NJL327706 MZO327706:MZP327706 MPS327706:MPT327706 MFW327706:MFX327706 LWA327706:LWB327706 LME327706:LMF327706 LCI327706:LCJ327706 KSM327706:KSN327706 KIQ327706:KIR327706 JYU327706:JYV327706 JOY327706:JOZ327706 JFC327706:JFD327706 IVG327706:IVH327706 ILK327706:ILL327706 IBO327706:IBP327706 HRS327706:HRT327706 HHW327706:HHX327706 GYA327706:GYB327706 GOE327706:GOF327706 GEI327706:GEJ327706 FUM327706:FUN327706 FKQ327706:FKR327706 FAU327706:FAV327706 EQY327706:EQZ327706 EHC327706:EHD327706 DXG327706:DXH327706 DNK327706:DNL327706 DDO327706:DDP327706 CTS327706:CTT327706 CJW327706:CJX327706 CAA327706:CAB327706 BQE327706:BQF327706 BGI327706:BGJ327706 AWM327706:AWN327706 AMQ327706:AMR327706 ACU327706:ACV327706 SY327706:SZ327706 JC327706:JD327706 G327707:H327707 WVO262170:WVP262170 WLS262170:WLT262170 WBW262170:WBX262170 VSA262170:VSB262170 VIE262170:VIF262170 UYI262170:UYJ262170 UOM262170:UON262170 UEQ262170:UER262170 TUU262170:TUV262170 TKY262170:TKZ262170 TBC262170:TBD262170 SRG262170:SRH262170 SHK262170:SHL262170 RXO262170:RXP262170 RNS262170:RNT262170 RDW262170:RDX262170 QUA262170:QUB262170 QKE262170:QKF262170 QAI262170:QAJ262170 PQM262170:PQN262170 PGQ262170:PGR262170 OWU262170:OWV262170 OMY262170:OMZ262170 ODC262170:ODD262170 NTG262170:NTH262170 NJK262170:NJL262170 MZO262170:MZP262170 MPS262170:MPT262170 MFW262170:MFX262170 LWA262170:LWB262170 LME262170:LMF262170 LCI262170:LCJ262170 KSM262170:KSN262170 KIQ262170:KIR262170 JYU262170:JYV262170 JOY262170:JOZ262170 JFC262170:JFD262170 IVG262170:IVH262170 ILK262170:ILL262170 IBO262170:IBP262170 HRS262170:HRT262170 HHW262170:HHX262170 GYA262170:GYB262170 GOE262170:GOF262170 GEI262170:GEJ262170 FUM262170:FUN262170 FKQ262170:FKR262170 FAU262170:FAV262170 EQY262170:EQZ262170 EHC262170:EHD262170 DXG262170:DXH262170 DNK262170:DNL262170 DDO262170:DDP262170 CTS262170:CTT262170 CJW262170:CJX262170 CAA262170:CAB262170 BQE262170:BQF262170 BGI262170:BGJ262170 AWM262170:AWN262170 AMQ262170:AMR262170 ACU262170:ACV262170 SY262170:SZ262170 JC262170:JD262170 G262171:H262171 WVO196634:WVP196634 WLS196634:WLT196634 WBW196634:WBX196634 VSA196634:VSB196634 VIE196634:VIF196634 UYI196634:UYJ196634 UOM196634:UON196634 UEQ196634:UER196634 TUU196634:TUV196634 TKY196634:TKZ196634 TBC196634:TBD196634 SRG196634:SRH196634 SHK196634:SHL196634 RXO196634:RXP196634 RNS196634:RNT196634 RDW196634:RDX196634 QUA196634:QUB196634 QKE196634:QKF196634 QAI196634:QAJ196634 PQM196634:PQN196634 PGQ196634:PGR196634 OWU196634:OWV196634 OMY196634:OMZ196634 ODC196634:ODD196634 NTG196634:NTH196634 NJK196634:NJL196634 MZO196634:MZP196634 MPS196634:MPT196634 MFW196634:MFX196634 LWA196634:LWB196634 LME196634:LMF196634 LCI196634:LCJ196634 KSM196634:KSN196634 KIQ196634:KIR196634 JYU196634:JYV196634 JOY196634:JOZ196634 JFC196634:JFD196634 IVG196634:IVH196634 ILK196634:ILL196634 IBO196634:IBP196634 HRS196634:HRT196634 HHW196634:HHX196634 GYA196634:GYB196634 GOE196634:GOF196634 GEI196634:GEJ196634 FUM196634:FUN196634 FKQ196634:FKR196634 FAU196634:FAV196634 EQY196634:EQZ196634 EHC196634:EHD196634 DXG196634:DXH196634 DNK196634:DNL196634 DDO196634:DDP196634 CTS196634:CTT196634 CJW196634:CJX196634 CAA196634:CAB196634 BQE196634:BQF196634 BGI196634:BGJ196634 AWM196634:AWN196634 AMQ196634:AMR196634 ACU196634:ACV196634 SY196634:SZ196634 JC196634:JD196634 G196635:H196635 WVO131098:WVP131098 WLS131098:WLT131098 WBW131098:WBX131098 VSA131098:VSB131098 VIE131098:VIF131098 UYI131098:UYJ131098 UOM131098:UON131098 UEQ131098:UER131098 TUU131098:TUV131098 TKY131098:TKZ131098 TBC131098:TBD131098 SRG131098:SRH131098 SHK131098:SHL131098 RXO131098:RXP131098 RNS131098:RNT131098 RDW131098:RDX131098 QUA131098:QUB131098 QKE131098:QKF131098 QAI131098:QAJ131098 PQM131098:PQN131098 PGQ131098:PGR131098 OWU131098:OWV131098 OMY131098:OMZ131098 ODC131098:ODD131098 NTG131098:NTH131098 NJK131098:NJL131098 MZO131098:MZP131098 MPS131098:MPT131098 MFW131098:MFX131098 LWA131098:LWB131098 LME131098:LMF131098 LCI131098:LCJ131098 KSM131098:KSN131098 KIQ131098:KIR131098 JYU131098:JYV131098 JOY131098:JOZ131098 JFC131098:JFD131098 IVG131098:IVH131098 ILK131098:ILL131098 IBO131098:IBP131098 HRS131098:HRT131098 HHW131098:HHX131098 GYA131098:GYB131098 GOE131098:GOF131098 GEI131098:GEJ131098 FUM131098:FUN131098 FKQ131098:FKR131098 FAU131098:FAV131098 EQY131098:EQZ131098 EHC131098:EHD131098 DXG131098:DXH131098 DNK131098:DNL131098 DDO131098:DDP131098 CTS131098:CTT131098 CJW131098:CJX131098 CAA131098:CAB131098 BQE131098:BQF131098 BGI131098:BGJ131098 AWM131098:AWN131098 AMQ131098:AMR131098 ACU131098:ACV131098 SY131098:SZ131098 JC131098:JD131098 G131099:H131099 WVO65562:WVP65562 WLS65562:WLT65562 WBW65562:WBX65562 VSA65562:VSB65562 VIE65562:VIF65562 UYI65562:UYJ65562 UOM65562:UON65562 UEQ65562:UER65562 TUU65562:TUV65562 TKY65562:TKZ65562 TBC65562:TBD65562 SRG65562:SRH65562 SHK65562:SHL65562 RXO65562:RXP65562 RNS65562:RNT65562 RDW65562:RDX65562 QUA65562:QUB65562 QKE65562:QKF65562 QAI65562:QAJ65562 PQM65562:PQN65562 PGQ65562:PGR65562 OWU65562:OWV65562 OMY65562:OMZ65562 ODC65562:ODD65562 NTG65562:NTH65562 NJK65562:NJL65562 MZO65562:MZP65562 MPS65562:MPT65562 MFW65562:MFX65562 LWA65562:LWB65562 LME65562:LMF65562 LCI65562:LCJ65562 KSM65562:KSN65562 KIQ65562:KIR65562 JYU65562:JYV65562 JOY65562:JOZ65562 JFC65562:JFD65562 IVG65562:IVH65562 ILK65562:ILL65562 IBO65562:IBP65562 HRS65562:HRT65562 HHW65562:HHX65562 GYA65562:GYB65562 GOE65562:GOF65562 GEI65562:GEJ65562 FUM65562:FUN65562 FKQ65562:FKR65562 FAU65562:FAV65562 EQY65562:EQZ65562 EHC65562:EHD65562 DXG65562:DXH65562 DNK65562:DNL65562 DDO65562:DDP65562 CTS65562:CTT65562 CJW65562:CJX65562 CAA65562:CAB65562 BQE65562:BQF65562 BGI65562:BGJ65562 AWM65562:AWN65562 AMQ65562:AMR65562 ACU65562:ACV65562 SY65562:SZ65562 JC65562:JD65562 G65563:H65563 JC87:JD87 WVO87:WVP87 WLS87:WLT87 WBW87:WBX87 VSA87:VSB87 VIE87:VIF87 UYI87:UYJ87 UOM87:UON87 UEQ87:UER87 TUU87:TUV87 TKY87:TKZ87 TBC87:TBD87 SRG87:SRH87 SHK87:SHL87 RXO87:RXP87 RNS87:RNT87 RDW87:RDX87 QUA87:QUB87 QKE87:QKF87 QAI87:QAJ87 PQM87:PQN87 PGQ87:PGR87 OWU87:OWV87 OMY87:OMZ87 ODC87:ODD87 NTG87:NTH87 NJK87:NJL87 MZO87:MZP87 MPS87:MPT87 MFW87:MFX87 LWA87:LWB87 LME87:LMF87 LCI87:LCJ87 KSM87:KSN87 KIQ87:KIR87 JYU87:JYV87 JOY87:JOZ87 JFC87:JFD87 IVG87:IVH87 ILK87:ILL87 IBO87:IBP87 HRS87:HRT87 HHW87:HHX87 GYA87:GYB87 GOE87:GOF87 GEI87:GEJ87 FUM87:FUN87 FKQ87:FKR87 FAU87:FAV87 EQY87:EQZ87 EHC87:EHD87 DXG87:DXH87 DNK87:DNL87 DDO87:DDP87 CTS87:CTT87 CJW87:CJX87 CAA87:CAB87 BQE87:BQF87 BGI87:BGJ87 AWM87:AWN87 AMQ87:AMR87 ACU87:ACV87 SY87:SZ87 SY45:SZ45 ACU45:ACV45 AMQ45:AMR45 AWM45:AWN45 BGI45:BGJ45 BQE45:BQF45 CAA45:CAB45 CJW45:CJX45 CTS45:CTT45 DDO45:DDP45 DNK45:DNL45 DXG45:DXH45 EHC45:EHD45 EQY45:EQZ45 FAU45:FAV45 FKQ45:FKR45 FUM45:FUN45 GEI45:GEJ45 GOE45:GOF45 GYA45:GYB45 HHW45:HHX45 HRS45:HRT45 IBO45:IBP45 ILK45:ILL45 IVG45:IVH45 JFC45:JFD45 JOY45:JOZ45 JYU45:JYV45 KIQ45:KIR45 KSM45:KSN45 LCI45:LCJ45 LME45:LMF45 LWA45:LWB45 MFW45:MFX45 MPS45:MPT45 MZO45:MZP45 NJK45:NJL45 NTG45:NTH45 ODC45:ODD45 OMY45:OMZ45 OWU45:OWV45 PGQ45:PGR45 PQM45:PQN45 QAI45:QAJ45 QKE45:QKF45 QUA45:QUB45 RDW45:RDX45 RNS45:RNT45 RXO45:RXP45 SHK45:SHL45 SRG45:SRH45 TBC45:TBD45 TKY45:TKZ45 TUU45:TUV45 UEQ45:UER45 UOM45:UON45 UYI45:UYJ45 VIE45:VIF45 VSA45:VSB45 WBW45:WBX45 WLS45:WLT45 WVO45:WVP45 JC45:JD45 SY34:SZ34 ACU34:ACV34 AMQ34:AMR34 AWM34:AWN34 BGI34:BGJ34 BQE34:BQF34 CAA34:CAB34 CJW34:CJX34 CTS34:CTT34 DDO34:DDP34 DNK34:DNL34 DXG34:DXH34 EHC34:EHD34 EQY34:EQZ34 FAU34:FAV34 FKQ34:FKR34 FUM34:FUN34 GEI34:GEJ34 GOE34:GOF34 GYA34:GYB34 HHW34:HHX34 HRS34:HRT34 IBO34:IBP34 ILK34:ILL34 IVG34:IVH34 JFC34:JFD34 JOY34:JOZ34 JYU34:JYV34 KIQ34:KIR34 KSM34:KSN34 LCI34:LCJ34 LME34:LMF34 LWA34:LWB34 MFW34:MFX34 MPS34:MPT34 MZO34:MZP34 NJK34:NJL34 NTG34:NTH34 ODC34:ODD34 OMY34:OMZ34 OWU34:OWV34 PGQ34:PGR34 PQM34:PQN34 QAI34:QAJ34 QKE34:QKF34 QUA34:QUB34 RDW34:RDX34 RNS34:RNT34 RXO34:RXP34 SHK34:SHL34 SRG34:SRH34 TBC34:TBD34 TKY34:TKZ34 TUU34:TUV34 UEQ34:UER34 UOM34:UON34 UYI34:UYJ34 VIE34:VIF34 VSA34:VSB34 WBW34:WBX34 WLS34:WLT34 WVO34:WVP34 JC34:JD34 F16 SY16:SZ17 ACU16:ACV17 AMQ16:AMR17 AWM16:AWN17 BGI16:BGJ17 BQE16:BQF17 CAA16:CAB17 CJW16:CJX17 CTS16:CTT17 DDO16:DDP17 DNK16:DNL17 DXG16:DXH17 EHC16:EHD17 EQY16:EQZ17 FAU16:FAV17 FKQ16:FKR17 FUM16:FUN17 GEI16:GEJ17 GOE16:GOF17 GYA16:GYB17 HHW16:HHX17 HRS16:HRT17 IBO16:IBP17 ILK16:ILL17 IVG16:IVH17 JFC16:JFD17 JOY16:JOZ17 JYU16:JYV17 KIQ16:KIR17 KSM16:KSN17 LCI16:LCJ17 LME16:LMF17 LWA16:LWB17 MFW16:MFX17 MPS16:MPT17 MZO16:MZP17 NJK16:NJL17 NTG16:NTH17 ODC16:ODD17 OMY16:OMZ17 OWU16:OWV17 PGQ16:PGR17 PQM16:PQN17 QAI16:QAJ17 QKE16:QKF17 QUA16:QUB17 RDW16:RDX17 RNS16:RNT17 RXO16:RXP17 SHK16:SHL17 SRG16:SRH17 TBC16:TBD17 TKY16:TKZ17 TUU16:TUV17 UEQ16:UER17 UOM16:UON17 UYI16:UYJ17 VIE16:VIF17 VSA16:VSB17 WBW16:WBX17 WLS16:WLT17 WVO16:WVP17 JC16:JD17">
      <formula1>Choose_HowHeard</formula1>
    </dataValidation>
    <dataValidation type="list" allowBlank="1" showInputMessage="1" showErrorMessage="1" sqref="WVL983069:WVM983069 WLP983069:WLQ983069 WBT983069:WBU983069 VRX983069:VRY983069 VIB983069:VIC983069 UYF983069:UYG983069 UOJ983069:UOK983069 UEN983069:UEO983069 TUR983069:TUS983069 TKV983069:TKW983069 TAZ983069:TBA983069 SRD983069:SRE983069 SHH983069:SHI983069 RXL983069:RXM983069 RNP983069:RNQ983069 RDT983069:RDU983069 QTX983069:QTY983069 QKB983069:QKC983069 QAF983069:QAG983069 PQJ983069:PQK983069 PGN983069:PGO983069 OWR983069:OWS983069 OMV983069:OMW983069 OCZ983069:ODA983069 NTD983069:NTE983069 NJH983069:NJI983069 MZL983069:MZM983069 MPP983069:MPQ983069 MFT983069:MFU983069 LVX983069:LVY983069 LMB983069:LMC983069 LCF983069:LCG983069 KSJ983069:KSK983069 KIN983069:KIO983069 JYR983069:JYS983069 JOV983069:JOW983069 JEZ983069:JFA983069 IVD983069:IVE983069 ILH983069:ILI983069 IBL983069:IBM983069 HRP983069:HRQ983069 HHT983069:HHU983069 GXX983069:GXY983069 GOB983069:GOC983069 GEF983069:GEG983069 FUJ983069:FUK983069 FKN983069:FKO983069 FAR983069:FAS983069 EQV983069:EQW983069 EGZ983069:EHA983069 DXD983069:DXE983069 DNH983069:DNI983069 DDL983069:DDM983069 CTP983069:CTQ983069 CJT983069:CJU983069 BZX983069:BZY983069 BQB983069:BQC983069 BGF983069:BGG983069 AWJ983069:AWK983069 AMN983069:AMO983069 ACR983069:ACS983069 SV983069:SW983069 IZ983069:JA983069 D983070:E983070 WVL917533:WVM917533 WLP917533:WLQ917533 WBT917533:WBU917533 VRX917533:VRY917533 VIB917533:VIC917533 UYF917533:UYG917533 UOJ917533:UOK917533 UEN917533:UEO917533 TUR917533:TUS917533 TKV917533:TKW917533 TAZ917533:TBA917533 SRD917533:SRE917533 SHH917533:SHI917533 RXL917533:RXM917533 RNP917533:RNQ917533 RDT917533:RDU917533 QTX917533:QTY917533 QKB917533:QKC917533 QAF917533:QAG917533 PQJ917533:PQK917533 PGN917533:PGO917533 OWR917533:OWS917533 OMV917533:OMW917533 OCZ917533:ODA917533 NTD917533:NTE917533 NJH917533:NJI917533 MZL917533:MZM917533 MPP917533:MPQ917533 MFT917533:MFU917533 LVX917533:LVY917533 LMB917533:LMC917533 LCF917533:LCG917533 KSJ917533:KSK917533 KIN917533:KIO917533 JYR917533:JYS917533 JOV917533:JOW917533 JEZ917533:JFA917533 IVD917533:IVE917533 ILH917533:ILI917533 IBL917533:IBM917533 HRP917533:HRQ917533 HHT917533:HHU917533 GXX917533:GXY917533 GOB917533:GOC917533 GEF917533:GEG917533 FUJ917533:FUK917533 FKN917533:FKO917533 FAR917533:FAS917533 EQV917533:EQW917533 EGZ917533:EHA917533 DXD917533:DXE917533 DNH917533:DNI917533 DDL917533:DDM917533 CTP917533:CTQ917533 CJT917533:CJU917533 BZX917533:BZY917533 BQB917533:BQC917533 BGF917533:BGG917533 AWJ917533:AWK917533 AMN917533:AMO917533 ACR917533:ACS917533 SV917533:SW917533 IZ917533:JA917533 D917534:E917534 WVL851997:WVM851997 WLP851997:WLQ851997 WBT851997:WBU851997 VRX851997:VRY851997 VIB851997:VIC851997 UYF851997:UYG851997 UOJ851997:UOK851997 UEN851997:UEO851997 TUR851997:TUS851997 TKV851997:TKW851997 TAZ851997:TBA851997 SRD851997:SRE851997 SHH851997:SHI851997 RXL851997:RXM851997 RNP851997:RNQ851997 RDT851997:RDU851997 QTX851997:QTY851997 QKB851997:QKC851997 QAF851997:QAG851997 PQJ851997:PQK851997 PGN851997:PGO851997 OWR851997:OWS851997 OMV851997:OMW851997 OCZ851997:ODA851997 NTD851997:NTE851997 NJH851997:NJI851997 MZL851997:MZM851997 MPP851997:MPQ851997 MFT851997:MFU851997 LVX851997:LVY851997 LMB851997:LMC851997 LCF851997:LCG851997 KSJ851997:KSK851997 KIN851997:KIO851997 JYR851997:JYS851997 JOV851997:JOW851997 JEZ851997:JFA851997 IVD851997:IVE851997 ILH851997:ILI851997 IBL851997:IBM851997 HRP851997:HRQ851997 HHT851997:HHU851997 GXX851997:GXY851997 GOB851997:GOC851997 GEF851997:GEG851997 FUJ851997:FUK851997 FKN851997:FKO851997 FAR851997:FAS851997 EQV851997:EQW851997 EGZ851997:EHA851997 DXD851997:DXE851997 DNH851997:DNI851997 DDL851997:DDM851997 CTP851997:CTQ851997 CJT851997:CJU851997 BZX851997:BZY851997 BQB851997:BQC851997 BGF851997:BGG851997 AWJ851997:AWK851997 AMN851997:AMO851997 ACR851997:ACS851997 SV851997:SW851997 IZ851997:JA851997 D851998:E851998 WVL786461:WVM786461 WLP786461:WLQ786461 WBT786461:WBU786461 VRX786461:VRY786461 VIB786461:VIC786461 UYF786461:UYG786461 UOJ786461:UOK786461 UEN786461:UEO786461 TUR786461:TUS786461 TKV786461:TKW786461 TAZ786461:TBA786461 SRD786461:SRE786461 SHH786461:SHI786461 RXL786461:RXM786461 RNP786461:RNQ786461 RDT786461:RDU786461 QTX786461:QTY786461 QKB786461:QKC786461 QAF786461:QAG786461 PQJ786461:PQK786461 PGN786461:PGO786461 OWR786461:OWS786461 OMV786461:OMW786461 OCZ786461:ODA786461 NTD786461:NTE786461 NJH786461:NJI786461 MZL786461:MZM786461 MPP786461:MPQ786461 MFT786461:MFU786461 LVX786461:LVY786461 LMB786461:LMC786461 LCF786461:LCG786461 KSJ786461:KSK786461 KIN786461:KIO786461 JYR786461:JYS786461 JOV786461:JOW786461 JEZ786461:JFA786461 IVD786461:IVE786461 ILH786461:ILI786461 IBL786461:IBM786461 HRP786461:HRQ786461 HHT786461:HHU786461 GXX786461:GXY786461 GOB786461:GOC786461 GEF786461:GEG786461 FUJ786461:FUK786461 FKN786461:FKO786461 FAR786461:FAS786461 EQV786461:EQW786461 EGZ786461:EHA786461 DXD786461:DXE786461 DNH786461:DNI786461 DDL786461:DDM786461 CTP786461:CTQ786461 CJT786461:CJU786461 BZX786461:BZY786461 BQB786461:BQC786461 BGF786461:BGG786461 AWJ786461:AWK786461 AMN786461:AMO786461 ACR786461:ACS786461 SV786461:SW786461 IZ786461:JA786461 D786462:E786462 WVL720925:WVM720925 WLP720925:WLQ720925 WBT720925:WBU720925 VRX720925:VRY720925 VIB720925:VIC720925 UYF720925:UYG720925 UOJ720925:UOK720925 UEN720925:UEO720925 TUR720925:TUS720925 TKV720925:TKW720925 TAZ720925:TBA720925 SRD720925:SRE720925 SHH720925:SHI720925 RXL720925:RXM720925 RNP720925:RNQ720925 RDT720925:RDU720925 QTX720925:QTY720925 QKB720925:QKC720925 QAF720925:QAG720925 PQJ720925:PQK720925 PGN720925:PGO720925 OWR720925:OWS720925 OMV720925:OMW720925 OCZ720925:ODA720925 NTD720925:NTE720925 NJH720925:NJI720925 MZL720925:MZM720925 MPP720925:MPQ720925 MFT720925:MFU720925 LVX720925:LVY720925 LMB720925:LMC720925 LCF720925:LCG720925 KSJ720925:KSK720925 KIN720925:KIO720925 JYR720925:JYS720925 JOV720925:JOW720925 JEZ720925:JFA720925 IVD720925:IVE720925 ILH720925:ILI720925 IBL720925:IBM720925 HRP720925:HRQ720925 HHT720925:HHU720925 GXX720925:GXY720925 GOB720925:GOC720925 GEF720925:GEG720925 FUJ720925:FUK720925 FKN720925:FKO720925 FAR720925:FAS720925 EQV720925:EQW720925 EGZ720925:EHA720925 DXD720925:DXE720925 DNH720925:DNI720925 DDL720925:DDM720925 CTP720925:CTQ720925 CJT720925:CJU720925 BZX720925:BZY720925 BQB720925:BQC720925 BGF720925:BGG720925 AWJ720925:AWK720925 AMN720925:AMO720925 ACR720925:ACS720925 SV720925:SW720925 IZ720925:JA720925 D720926:E720926 WVL655389:WVM655389 WLP655389:WLQ655389 WBT655389:WBU655389 VRX655389:VRY655389 VIB655389:VIC655389 UYF655389:UYG655389 UOJ655389:UOK655389 UEN655389:UEO655389 TUR655389:TUS655389 TKV655389:TKW655389 TAZ655389:TBA655389 SRD655389:SRE655389 SHH655389:SHI655389 RXL655389:RXM655389 RNP655389:RNQ655389 RDT655389:RDU655389 QTX655389:QTY655389 QKB655389:QKC655389 QAF655389:QAG655389 PQJ655389:PQK655389 PGN655389:PGO655389 OWR655389:OWS655389 OMV655389:OMW655389 OCZ655389:ODA655389 NTD655389:NTE655389 NJH655389:NJI655389 MZL655389:MZM655389 MPP655389:MPQ655389 MFT655389:MFU655389 LVX655389:LVY655389 LMB655389:LMC655389 LCF655389:LCG655389 KSJ655389:KSK655389 KIN655389:KIO655389 JYR655389:JYS655389 JOV655389:JOW655389 JEZ655389:JFA655389 IVD655389:IVE655389 ILH655389:ILI655389 IBL655389:IBM655389 HRP655389:HRQ655389 HHT655389:HHU655389 GXX655389:GXY655389 GOB655389:GOC655389 GEF655389:GEG655389 FUJ655389:FUK655389 FKN655389:FKO655389 FAR655389:FAS655389 EQV655389:EQW655389 EGZ655389:EHA655389 DXD655389:DXE655389 DNH655389:DNI655389 DDL655389:DDM655389 CTP655389:CTQ655389 CJT655389:CJU655389 BZX655389:BZY655389 BQB655389:BQC655389 BGF655389:BGG655389 AWJ655389:AWK655389 AMN655389:AMO655389 ACR655389:ACS655389 SV655389:SW655389 IZ655389:JA655389 D655390:E655390 WVL589853:WVM589853 WLP589853:WLQ589853 WBT589853:WBU589853 VRX589853:VRY589853 VIB589853:VIC589853 UYF589853:UYG589853 UOJ589853:UOK589853 UEN589853:UEO589853 TUR589853:TUS589853 TKV589853:TKW589853 TAZ589853:TBA589853 SRD589853:SRE589853 SHH589853:SHI589853 RXL589853:RXM589853 RNP589853:RNQ589853 RDT589853:RDU589853 QTX589853:QTY589853 QKB589853:QKC589853 QAF589853:QAG589853 PQJ589853:PQK589853 PGN589853:PGO589853 OWR589853:OWS589853 OMV589853:OMW589853 OCZ589853:ODA589853 NTD589853:NTE589853 NJH589853:NJI589853 MZL589853:MZM589853 MPP589853:MPQ589853 MFT589853:MFU589853 LVX589853:LVY589853 LMB589853:LMC589853 LCF589853:LCG589853 KSJ589853:KSK589853 KIN589853:KIO589853 JYR589853:JYS589853 JOV589853:JOW589853 JEZ589853:JFA589853 IVD589853:IVE589853 ILH589853:ILI589853 IBL589853:IBM589853 HRP589853:HRQ589853 HHT589853:HHU589853 GXX589853:GXY589853 GOB589853:GOC589853 GEF589853:GEG589853 FUJ589853:FUK589853 FKN589853:FKO589853 FAR589853:FAS589853 EQV589853:EQW589853 EGZ589853:EHA589853 DXD589853:DXE589853 DNH589853:DNI589853 DDL589853:DDM589853 CTP589853:CTQ589853 CJT589853:CJU589853 BZX589853:BZY589853 BQB589853:BQC589853 BGF589853:BGG589853 AWJ589853:AWK589853 AMN589853:AMO589853 ACR589853:ACS589853 SV589853:SW589853 IZ589853:JA589853 D589854:E589854 WVL524317:WVM524317 WLP524317:WLQ524317 WBT524317:WBU524317 VRX524317:VRY524317 VIB524317:VIC524317 UYF524317:UYG524317 UOJ524317:UOK524317 UEN524317:UEO524317 TUR524317:TUS524317 TKV524317:TKW524317 TAZ524317:TBA524317 SRD524317:SRE524317 SHH524317:SHI524317 RXL524317:RXM524317 RNP524317:RNQ524317 RDT524317:RDU524317 QTX524317:QTY524317 QKB524317:QKC524317 QAF524317:QAG524317 PQJ524317:PQK524317 PGN524317:PGO524317 OWR524317:OWS524317 OMV524317:OMW524317 OCZ524317:ODA524317 NTD524317:NTE524317 NJH524317:NJI524317 MZL524317:MZM524317 MPP524317:MPQ524317 MFT524317:MFU524317 LVX524317:LVY524317 LMB524317:LMC524317 LCF524317:LCG524317 KSJ524317:KSK524317 KIN524317:KIO524317 JYR524317:JYS524317 JOV524317:JOW524317 JEZ524317:JFA524317 IVD524317:IVE524317 ILH524317:ILI524317 IBL524317:IBM524317 HRP524317:HRQ524317 HHT524317:HHU524317 GXX524317:GXY524317 GOB524317:GOC524317 GEF524317:GEG524317 FUJ524317:FUK524317 FKN524317:FKO524317 FAR524317:FAS524317 EQV524317:EQW524317 EGZ524317:EHA524317 DXD524317:DXE524317 DNH524317:DNI524317 DDL524317:DDM524317 CTP524317:CTQ524317 CJT524317:CJU524317 BZX524317:BZY524317 BQB524317:BQC524317 BGF524317:BGG524317 AWJ524317:AWK524317 AMN524317:AMO524317 ACR524317:ACS524317 SV524317:SW524317 IZ524317:JA524317 D524318:E524318 WVL458781:WVM458781 WLP458781:WLQ458781 WBT458781:WBU458781 VRX458781:VRY458781 VIB458781:VIC458781 UYF458781:UYG458781 UOJ458781:UOK458781 UEN458781:UEO458781 TUR458781:TUS458781 TKV458781:TKW458781 TAZ458781:TBA458781 SRD458781:SRE458781 SHH458781:SHI458781 RXL458781:RXM458781 RNP458781:RNQ458781 RDT458781:RDU458781 QTX458781:QTY458781 QKB458781:QKC458781 QAF458781:QAG458781 PQJ458781:PQK458781 PGN458781:PGO458781 OWR458781:OWS458781 OMV458781:OMW458781 OCZ458781:ODA458781 NTD458781:NTE458781 NJH458781:NJI458781 MZL458781:MZM458781 MPP458781:MPQ458781 MFT458781:MFU458781 LVX458781:LVY458781 LMB458781:LMC458781 LCF458781:LCG458781 KSJ458781:KSK458781 KIN458781:KIO458781 JYR458781:JYS458781 JOV458781:JOW458781 JEZ458781:JFA458781 IVD458781:IVE458781 ILH458781:ILI458781 IBL458781:IBM458781 HRP458781:HRQ458781 HHT458781:HHU458781 GXX458781:GXY458781 GOB458781:GOC458781 GEF458781:GEG458781 FUJ458781:FUK458781 FKN458781:FKO458781 FAR458781:FAS458781 EQV458781:EQW458781 EGZ458781:EHA458781 DXD458781:DXE458781 DNH458781:DNI458781 DDL458781:DDM458781 CTP458781:CTQ458781 CJT458781:CJU458781 BZX458781:BZY458781 BQB458781:BQC458781 BGF458781:BGG458781 AWJ458781:AWK458781 AMN458781:AMO458781 ACR458781:ACS458781 SV458781:SW458781 IZ458781:JA458781 D458782:E458782 WVL393245:WVM393245 WLP393245:WLQ393245 WBT393245:WBU393245 VRX393245:VRY393245 VIB393245:VIC393245 UYF393245:UYG393245 UOJ393245:UOK393245 UEN393245:UEO393245 TUR393245:TUS393245 TKV393245:TKW393245 TAZ393245:TBA393245 SRD393245:SRE393245 SHH393245:SHI393245 RXL393245:RXM393245 RNP393245:RNQ393245 RDT393245:RDU393245 QTX393245:QTY393245 QKB393245:QKC393245 QAF393245:QAG393245 PQJ393245:PQK393245 PGN393245:PGO393245 OWR393245:OWS393245 OMV393245:OMW393245 OCZ393245:ODA393245 NTD393245:NTE393245 NJH393245:NJI393245 MZL393245:MZM393245 MPP393245:MPQ393245 MFT393245:MFU393245 LVX393245:LVY393245 LMB393245:LMC393245 LCF393245:LCG393245 KSJ393245:KSK393245 KIN393245:KIO393245 JYR393245:JYS393245 JOV393245:JOW393245 JEZ393245:JFA393245 IVD393245:IVE393245 ILH393245:ILI393245 IBL393245:IBM393245 HRP393245:HRQ393245 HHT393245:HHU393245 GXX393245:GXY393245 GOB393245:GOC393245 GEF393245:GEG393245 FUJ393245:FUK393245 FKN393245:FKO393245 FAR393245:FAS393245 EQV393245:EQW393245 EGZ393245:EHA393245 DXD393245:DXE393245 DNH393245:DNI393245 DDL393245:DDM393245 CTP393245:CTQ393245 CJT393245:CJU393245 BZX393245:BZY393245 BQB393245:BQC393245 BGF393245:BGG393245 AWJ393245:AWK393245 AMN393245:AMO393245 ACR393245:ACS393245 SV393245:SW393245 IZ393245:JA393245 D393246:E393246 WVL327709:WVM327709 WLP327709:WLQ327709 WBT327709:WBU327709 VRX327709:VRY327709 VIB327709:VIC327709 UYF327709:UYG327709 UOJ327709:UOK327709 UEN327709:UEO327709 TUR327709:TUS327709 TKV327709:TKW327709 TAZ327709:TBA327709 SRD327709:SRE327709 SHH327709:SHI327709 RXL327709:RXM327709 RNP327709:RNQ327709 RDT327709:RDU327709 QTX327709:QTY327709 QKB327709:QKC327709 QAF327709:QAG327709 PQJ327709:PQK327709 PGN327709:PGO327709 OWR327709:OWS327709 OMV327709:OMW327709 OCZ327709:ODA327709 NTD327709:NTE327709 NJH327709:NJI327709 MZL327709:MZM327709 MPP327709:MPQ327709 MFT327709:MFU327709 LVX327709:LVY327709 LMB327709:LMC327709 LCF327709:LCG327709 KSJ327709:KSK327709 KIN327709:KIO327709 JYR327709:JYS327709 JOV327709:JOW327709 JEZ327709:JFA327709 IVD327709:IVE327709 ILH327709:ILI327709 IBL327709:IBM327709 HRP327709:HRQ327709 HHT327709:HHU327709 GXX327709:GXY327709 GOB327709:GOC327709 GEF327709:GEG327709 FUJ327709:FUK327709 FKN327709:FKO327709 FAR327709:FAS327709 EQV327709:EQW327709 EGZ327709:EHA327709 DXD327709:DXE327709 DNH327709:DNI327709 DDL327709:DDM327709 CTP327709:CTQ327709 CJT327709:CJU327709 BZX327709:BZY327709 BQB327709:BQC327709 BGF327709:BGG327709 AWJ327709:AWK327709 AMN327709:AMO327709 ACR327709:ACS327709 SV327709:SW327709 IZ327709:JA327709 D327710:E327710 WVL262173:WVM262173 WLP262173:WLQ262173 WBT262173:WBU262173 VRX262173:VRY262173 VIB262173:VIC262173 UYF262173:UYG262173 UOJ262173:UOK262173 UEN262173:UEO262173 TUR262173:TUS262173 TKV262173:TKW262173 TAZ262173:TBA262173 SRD262173:SRE262173 SHH262173:SHI262173 RXL262173:RXM262173 RNP262173:RNQ262173 RDT262173:RDU262173 QTX262173:QTY262173 QKB262173:QKC262173 QAF262173:QAG262173 PQJ262173:PQK262173 PGN262173:PGO262173 OWR262173:OWS262173 OMV262173:OMW262173 OCZ262173:ODA262173 NTD262173:NTE262173 NJH262173:NJI262173 MZL262173:MZM262173 MPP262173:MPQ262173 MFT262173:MFU262173 LVX262173:LVY262173 LMB262173:LMC262173 LCF262173:LCG262173 KSJ262173:KSK262173 KIN262173:KIO262173 JYR262173:JYS262173 JOV262173:JOW262173 JEZ262173:JFA262173 IVD262173:IVE262173 ILH262173:ILI262173 IBL262173:IBM262173 HRP262173:HRQ262173 HHT262173:HHU262173 GXX262173:GXY262173 GOB262173:GOC262173 GEF262173:GEG262173 FUJ262173:FUK262173 FKN262173:FKO262173 FAR262173:FAS262173 EQV262173:EQW262173 EGZ262173:EHA262173 DXD262173:DXE262173 DNH262173:DNI262173 DDL262173:DDM262173 CTP262173:CTQ262173 CJT262173:CJU262173 BZX262173:BZY262173 BQB262173:BQC262173 BGF262173:BGG262173 AWJ262173:AWK262173 AMN262173:AMO262173 ACR262173:ACS262173 SV262173:SW262173 IZ262173:JA262173 D262174:E262174 WVL196637:WVM196637 WLP196637:WLQ196637 WBT196637:WBU196637 VRX196637:VRY196637 VIB196637:VIC196637 UYF196637:UYG196637 UOJ196637:UOK196637 UEN196637:UEO196637 TUR196637:TUS196637 TKV196637:TKW196637 TAZ196637:TBA196637 SRD196637:SRE196637 SHH196637:SHI196637 RXL196637:RXM196637 RNP196637:RNQ196637 RDT196637:RDU196637 QTX196637:QTY196637 QKB196637:QKC196637 QAF196637:QAG196637 PQJ196637:PQK196637 PGN196637:PGO196637 OWR196637:OWS196637 OMV196637:OMW196637 OCZ196637:ODA196637 NTD196637:NTE196637 NJH196637:NJI196637 MZL196637:MZM196637 MPP196637:MPQ196637 MFT196637:MFU196637 LVX196637:LVY196637 LMB196637:LMC196637 LCF196637:LCG196637 KSJ196637:KSK196637 KIN196637:KIO196637 JYR196637:JYS196637 JOV196637:JOW196637 JEZ196637:JFA196637 IVD196637:IVE196637 ILH196637:ILI196637 IBL196637:IBM196637 HRP196637:HRQ196637 HHT196637:HHU196637 GXX196637:GXY196637 GOB196637:GOC196637 GEF196637:GEG196637 FUJ196637:FUK196637 FKN196637:FKO196637 FAR196637:FAS196637 EQV196637:EQW196637 EGZ196637:EHA196637 DXD196637:DXE196637 DNH196637:DNI196637 DDL196637:DDM196637 CTP196637:CTQ196637 CJT196637:CJU196637 BZX196637:BZY196637 BQB196637:BQC196637 BGF196637:BGG196637 AWJ196637:AWK196637 AMN196637:AMO196637 ACR196637:ACS196637 SV196637:SW196637 IZ196637:JA196637 D196638:E196638 WVL131101:WVM131101 WLP131101:WLQ131101 WBT131101:WBU131101 VRX131101:VRY131101 VIB131101:VIC131101 UYF131101:UYG131101 UOJ131101:UOK131101 UEN131101:UEO131101 TUR131101:TUS131101 TKV131101:TKW131101 TAZ131101:TBA131101 SRD131101:SRE131101 SHH131101:SHI131101 RXL131101:RXM131101 RNP131101:RNQ131101 RDT131101:RDU131101 QTX131101:QTY131101 QKB131101:QKC131101 QAF131101:QAG131101 PQJ131101:PQK131101 PGN131101:PGO131101 OWR131101:OWS131101 OMV131101:OMW131101 OCZ131101:ODA131101 NTD131101:NTE131101 NJH131101:NJI131101 MZL131101:MZM131101 MPP131101:MPQ131101 MFT131101:MFU131101 LVX131101:LVY131101 LMB131101:LMC131101 LCF131101:LCG131101 KSJ131101:KSK131101 KIN131101:KIO131101 JYR131101:JYS131101 JOV131101:JOW131101 JEZ131101:JFA131101 IVD131101:IVE131101 ILH131101:ILI131101 IBL131101:IBM131101 HRP131101:HRQ131101 HHT131101:HHU131101 GXX131101:GXY131101 GOB131101:GOC131101 GEF131101:GEG131101 FUJ131101:FUK131101 FKN131101:FKO131101 FAR131101:FAS131101 EQV131101:EQW131101 EGZ131101:EHA131101 DXD131101:DXE131101 DNH131101:DNI131101 DDL131101:DDM131101 CTP131101:CTQ131101 CJT131101:CJU131101 BZX131101:BZY131101 BQB131101:BQC131101 BGF131101:BGG131101 AWJ131101:AWK131101 AMN131101:AMO131101 ACR131101:ACS131101 SV131101:SW131101 IZ131101:JA131101 D131102:E131102 WVL65565:WVM65565 WLP65565:WLQ65565 WBT65565:WBU65565 VRX65565:VRY65565 VIB65565:VIC65565 UYF65565:UYG65565 UOJ65565:UOK65565 UEN65565:UEO65565 TUR65565:TUS65565 TKV65565:TKW65565 TAZ65565:TBA65565 SRD65565:SRE65565 SHH65565:SHI65565 RXL65565:RXM65565 RNP65565:RNQ65565 RDT65565:RDU65565 QTX65565:QTY65565 QKB65565:QKC65565 QAF65565:QAG65565 PQJ65565:PQK65565 PGN65565:PGO65565 OWR65565:OWS65565 OMV65565:OMW65565 OCZ65565:ODA65565 NTD65565:NTE65565 NJH65565:NJI65565 MZL65565:MZM65565 MPP65565:MPQ65565 MFT65565:MFU65565 LVX65565:LVY65565 LMB65565:LMC65565 LCF65565:LCG65565 KSJ65565:KSK65565 KIN65565:KIO65565 JYR65565:JYS65565 JOV65565:JOW65565 JEZ65565:JFA65565 IVD65565:IVE65565 ILH65565:ILI65565 IBL65565:IBM65565 HRP65565:HRQ65565 HHT65565:HHU65565 GXX65565:GXY65565 GOB65565:GOC65565 GEF65565:GEG65565 FUJ65565:FUK65565 FKN65565:FKO65565 FAR65565:FAS65565 EQV65565:EQW65565 EGZ65565:EHA65565 DXD65565:DXE65565 DNH65565:DNI65565 DDL65565:DDM65565 CTP65565:CTQ65565 CJT65565:CJU65565 BZX65565:BZY65565 BQB65565:BQC65565 BGF65565:BGG65565 AWJ65565:AWK65565 AMN65565:AMO65565 ACR65565:ACS65565 SV65565:SW65565 IZ65565:JA65565 D65566:E65566 IZ20:JA21 SV20:SW21 ACR20:ACS21 AMN20:AMO21 AWJ20:AWK21 BGF20:BGG21 BQB20:BQC21 BZX20:BZY21 CJT20:CJU21 CTP20:CTQ21 DDL20:DDM21 DNH20:DNI21 DXD20:DXE21 EGZ20:EHA21 EQV20:EQW21 FAR20:FAS21 FKN20:FKO21 FUJ20:FUK21 GEF20:GEG21 GOB20:GOC21 GXX20:GXY21 HHT20:HHU21 HRP20:HRQ21 IBL20:IBM21 ILH20:ILI21 IVD20:IVE21 JEZ20:JFA21 JOV20:JOW21 JYR20:JYS21 KIN20:KIO21 KSJ20:KSK21 LCF20:LCG21 LMB20:LMC21 LVX20:LVY21 MFT20:MFU21 MPP20:MPQ21 MZL20:MZM21 NJH20:NJI21 NTD20:NTE21 OCZ20:ODA21 OMV20:OMW21 OWR20:OWS21 PGN20:PGO21 PQJ20:PQK21 QAF20:QAG21 QKB20:QKC21 QTX20:QTY21 RDT20:RDU21 RNP20:RNQ21 RXL20:RXM21 SHH20:SHI21 SRD20:SRE21 TAZ20:TBA21 TKV20:TKW21 TUR20:TUS21 UEN20:UEO21 UOJ20:UOK21 UYF20:UYG21 VIB20:VIC21 VRX20:VRY21 WBT20:WBU21 WLP20:WLQ21 WVL20:WVM21 D20:E20">
      <formula1>Choose_BuildingType</formula1>
    </dataValidation>
    <dataValidation type="list" allowBlank="1" showInputMessage="1" showErrorMessage="1" sqref="WVL983099:WVN983099 WBT983099:WBV983099 VRX983099:VRZ983099 VIB983099:VID983099 UYF983099:UYH983099 UOJ983099:UOL983099 UEN983099:UEP983099 TUR983099:TUT983099 TKV983099:TKX983099 TAZ983099:TBB983099 SRD983099:SRF983099 SHH983099:SHJ983099 RXL983099:RXN983099 RNP983099:RNR983099 RDT983099:RDV983099 QTX983099:QTZ983099 QKB983099:QKD983099 QAF983099:QAH983099 PQJ983099:PQL983099 PGN983099:PGP983099 OWR983099:OWT983099 OMV983099:OMX983099 OCZ983099:ODB983099 NTD983099:NTF983099 NJH983099:NJJ983099 MZL983099:MZN983099 MPP983099:MPR983099 MFT983099:MFV983099 LVX983099:LVZ983099 LMB983099:LMD983099 LCF983099:LCH983099 KSJ983099:KSL983099 KIN983099:KIP983099 JYR983099:JYT983099 JOV983099:JOX983099 JEZ983099:JFB983099 IVD983099:IVF983099 ILH983099:ILJ983099 IBL983099:IBN983099 HRP983099:HRR983099 HHT983099:HHV983099 GXX983099:GXZ983099 GOB983099:GOD983099 GEF983099:GEH983099 FUJ983099:FUL983099 FKN983099:FKP983099 FAR983099:FAT983099 EQV983099:EQX983099 EGZ983099:EHB983099 DXD983099:DXF983099 DNH983099:DNJ983099 DDL983099:DDN983099 CTP983099:CTR983099 CJT983099:CJV983099 BZX983099:BZZ983099 BQB983099:BQD983099 BGF983099:BGH983099 AWJ983099:AWL983099 AMN983099:AMP983099 ACR983099:ACT983099 SV983099:SX983099 IZ983099:JB983099 D983100:F983100 WVL917563:WVN917563 WLP917563:WLR917563 WBT917563:WBV917563 VRX917563:VRZ917563 VIB917563:VID917563 UYF917563:UYH917563 UOJ917563:UOL917563 UEN917563:UEP917563 TUR917563:TUT917563 TKV917563:TKX917563 TAZ917563:TBB917563 SRD917563:SRF917563 SHH917563:SHJ917563 RXL917563:RXN917563 RNP917563:RNR917563 RDT917563:RDV917563 QTX917563:QTZ917563 QKB917563:QKD917563 QAF917563:QAH917563 PQJ917563:PQL917563 PGN917563:PGP917563 OWR917563:OWT917563 OMV917563:OMX917563 OCZ917563:ODB917563 NTD917563:NTF917563 NJH917563:NJJ917563 MZL917563:MZN917563 MPP917563:MPR917563 MFT917563:MFV917563 LVX917563:LVZ917563 LMB917563:LMD917563 LCF917563:LCH917563 KSJ917563:KSL917563 KIN917563:KIP917563 JYR917563:JYT917563 JOV917563:JOX917563 JEZ917563:JFB917563 IVD917563:IVF917563 ILH917563:ILJ917563 IBL917563:IBN917563 HRP917563:HRR917563 HHT917563:HHV917563 GXX917563:GXZ917563 GOB917563:GOD917563 GEF917563:GEH917563 FUJ917563:FUL917563 FKN917563:FKP917563 FAR917563:FAT917563 EQV917563:EQX917563 EGZ917563:EHB917563 DXD917563:DXF917563 DNH917563:DNJ917563 DDL917563:DDN917563 CTP917563:CTR917563 CJT917563:CJV917563 BZX917563:BZZ917563 BQB917563:BQD917563 BGF917563:BGH917563 AWJ917563:AWL917563 AMN917563:AMP917563 ACR917563:ACT917563 SV917563:SX917563 IZ917563:JB917563 D917564:F917564 WVL852027:WVN852027 WLP852027:WLR852027 WBT852027:WBV852027 VRX852027:VRZ852027 VIB852027:VID852027 UYF852027:UYH852027 UOJ852027:UOL852027 UEN852027:UEP852027 TUR852027:TUT852027 TKV852027:TKX852027 TAZ852027:TBB852027 SRD852027:SRF852027 SHH852027:SHJ852027 RXL852027:RXN852027 RNP852027:RNR852027 RDT852027:RDV852027 QTX852027:QTZ852027 QKB852027:QKD852027 QAF852027:QAH852027 PQJ852027:PQL852027 PGN852027:PGP852027 OWR852027:OWT852027 OMV852027:OMX852027 OCZ852027:ODB852027 NTD852027:NTF852027 NJH852027:NJJ852027 MZL852027:MZN852027 MPP852027:MPR852027 MFT852027:MFV852027 LVX852027:LVZ852027 LMB852027:LMD852027 LCF852027:LCH852027 KSJ852027:KSL852027 KIN852027:KIP852027 JYR852027:JYT852027 JOV852027:JOX852027 JEZ852027:JFB852027 IVD852027:IVF852027 ILH852027:ILJ852027 IBL852027:IBN852027 HRP852027:HRR852027 HHT852027:HHV852027 GXX852027:GXZ852027 GOB852027:GOD852027 GEF852027:GEH852027 FUJ852027:FUL852027 FKN852027:FKP852027 FAR852027:FAT852027 EQV852027:EQX852027 EGZ852027:EHB852027 DXD852027:DXF852027 DNH852027:DNJ852027 DDL852027:DDN852027 CTP852027:CTR852027 CJT852027:CJV852027 BZX852027:BZZ852027 BQB852027:BQD852027 BGF852027:BGH852027 AWJ852027:AWL852027 AMN852027:AMP852027 ACR852027:ACT852027 SV852027:SX852027 IZ852027:JB852027 D852028:F852028 WVL786491:WVN786491 WLP786491:WLR786491 WBT786491:WBV786491 VRX786491:VRZ786491 VIB786491:VID786491 UYF786491:UYH786491 UOJ786491:UOL786491 UEN786491:UEP786491 TUR786491:TUT786491 TKV786491:TKX786491 TAZ786491:TBB786491 SRD786491:SRF786491 SHH786491:SHJ786491 RXL786491:RXN786491 RNP786491:RNR786491 RDT786491:RDV786491 QTX786491:QTZ786491 QKB786491:QKD786491 QAF786491:QAH786491 PQJ786491:PQL786491 PGN786491:PGP786491 OWR786491:OWT786491 OMV786491:OMX786491 OCZ786491:ODB786491 NTD786491:NTF786491 NJH786491:NJJ786491 MZL786491:MZN786491 MPP786491:MPR786491 MFT786491:MFV786491 LVX786491:LVZ786491 LMB786491:LMD786491 LCF786491:LCH786491 KSJ786491:KSL786491 KIN786491:KIP786491 JYR786491:JYT786491 JOV786491:JOX786491 JEZ786491:JFB786491 IVD786491:IVF786491 ILH786491:ILJ786491 IBL786491:IBN786491 HRP786491:HRR786491 HHT786491:HHV786491 GXX786491:GXZ786491 GOB786491:GOD786491 GEF786491:GEH786491 FUJ786491:FUL786491 FKN786491:FKP786491 FAR786491:FAT786491 EQV786491:EQX786491 EGZ786491:EHB786491 DXD786491:DXF786491 DNH786491:DNJ786491 DDL786491:DDN786491 CTP786491:CTR786491 CJT786491:CJV786491 BZX786491:BZZ786491 BQB786491:BQD786491 BGF786491:BGH786491 AWJ786491:AWL786491 AMN786491:AMP786491 ACR786491:ACT786491 SV786491:SX786491 IZ786491:JB786491 D786492:F786492 WVL720955:WVN720955 WLP720955:WLR720955 WBT720955:WBV720955 VRX720955:VRZ720955 VIB720955:VID720955 UYF720955:UYH720955 UOJ720955:UOL720955 UEN720955:UEP720955 TUR720955:TUT720955 TKV720955:TKX720955 TAZ720955:TBB720955 SRD720955:SRF720955 SHH720955:SHJ720955 RXL720955:RXN720955 RNP720955:RNR720955 RDT720955:RDV720955 QTX720955:QTZ720955 QKB720955:QKD720955 QAF720955:QAH720955 PQJ720955:PQL720955 PGN720955:PGP720955 OWR720955:OWT720955 OMV720955:OMX720955 OCZ720955:ODB720955 NTD720955:NTF720955 NJH720955:NJJ720955 MZL720955:MZN720955 MPP720955:MPR720955 MFT720955:MFV720955 LVX720955:LVZ720955 LMB720955:LMD720955 LCF720955:LCH720955 KSJ720955:KSL720955 KIN720955:KIP720955 JYR720955:JYT720955 JOV720955:JOX720955 JEZ720955:JFB720955 IVD720955:IVF720955 ILH720955:ILJ720955 IBL720955:IBN720955 HRP720955:HRR720955 HHT720955:HHV720955 GXX720955:GXZ720955 GOB720955:GOD720955 GEF720955:GEH720955 FUJ720955:FUL720955 FKN720955:FKP720955 FAR720955:FAT720955 EQV720955:EQX720955 EGZ720955:EHB720955 DXD720955:DXF720955 DNH720955:DNJ720955 DDL720955:DDN720955 CTP720955:CTR720955 CJT720955:CJV720955 BZX720955:BZZ720955 BQB720955:BQD720955 BGF720955:BGH720955 AWJ720955:AWL720955 AMN720955:AMP720955 ACR720955:ACT720955 SV720955:SX720955 IZ720955:JB720955 D720956:F720956 WVL655419:WVN655419 WLP655419:WLR655419 WBT655419:WBV655419 VRX655419:VRZ655419 VIB655419:VID655419 UYF655419:UYH655419 UOJ655419:UOL655419 UEN655419:UEP655419 TUR655419:TUT655419 TKV655419:TKX655419 TAZ655419:TBB655419 SRD655419:SRF655419 SHH655419:SHJ655419 RXL655419:RXN655419 RNP655419:RNR655419 RDT655419:RDV655419 QTX655419:QTZ655419 QKB655419:QKD655419 QAF655419:QAH655419 PQJ655419:PQL655419 PGN655419:PGP655419 OWR655419:OWT655419 OMV655419:OMX655419 OCZ655419:ODB655419 NTD655419:NTF655419 NJH655419:NJJ655419 MZL655419:MZN655419 MPP655419:MPR655419 MFT655419:MFV655419 LVX655419:LVZ655419 LMB655419:LMD655419 LCF655419:LCH655419 KSJ655419:KSL655419 KIN655419:KIP655419 JYR655419:JYT655419 JOV655419:JOX655419 JEZ655419:JFB655419 IVD655419:IVF655419 ILH655419:ILJ655419 IBL655419:IBN655419 HRP655419:HRR655419 HHT655419:HHV655419 GXX655419:GXZ655419 GOB655419:GOD655419 GEF655419:GEH655419 FUJ655419:FUL655419 FKN655419:FKP655419 FAR655419:FAT655419 EQV655419:EQX655419 EGZ655419:EHB655419 DXD655419:DXF655419 DNH655419:DNJ655419 DDL655419:DDN655419 CTP655419:CTR655419 CJT655419:CJV655419 BZX655419:BZZ655419 BQB655419:BQD655419 BGF655419:BGH655419 AWJ655419:AWL655419 AMN655419:AMP655419 ACR655419:ACT655419 SV655419:SX655419 IZ655419:JB655419 D655420:F655420 WVL589883:WVN589883 WLP589883:WLR589883 WBT589883:WBV589883 VRX589883:VRZ589883 VIB589883:VID589883 UYF589883:UYH589883 UOJ589883:UOL589883 UEN589883:UEP589883 TUR589883:TUT589883 TKV589883:TKX589883 TAZ589883:TBB589883 SRD589883:SRF589883 SHH589883:SHJ589883 RXL589883:RXN589883 RNP589883:RNR589883 RDT589883:RDV589883 QTX589883:QTZ589883 QKB589883:QKD589883 QAF589883:QAH589883 PQJ589883:PQL589883 PGN589883:PGP589883 OWR589883:OWT589883 OMV589883:OMX589883 OCZ589883:ODB589883 NTD589883:NTF589883 NJH589883:NJJ589883 MZL589883:MZN589883 MPP589883:MPR589883 MFT589883:MFV589883 LVX589883:LVZ589883 LMB589883:LMD589883 LCF589883:LCH589883 KSJ589883:KSL589883 KIN589883:KIP589883 JYR589883:JYT589883 JOV589883:JOX589883 JEZ589883:JFB589883 IVD589883:IVF589883 ILH589883:ILJ589883 IBL589883:IBN589883 HRP589883:HRR589883 HHT589883:HHV589883 GXX589883:GXZ589883 GOB589883:GOD589883 GEF589883:GEH589883 FUJ589883:FUL589883 FKN589883:FKP589883 FAR589883:FAT589883 EQV589883:EQX589883 EGZ589883:EHB589883 DXD589883:DXF589883 DNH589883:DNJ589883 DDL589883:DDN589883 CTP589883:CTR589883 CJT589883:CJV589883 BZX589883:BZZ589883 BQB589883:BQD589883 BGF589883:BGH589883 AWJ589883:AWL589883 AMN589883:AMP589883 ACR589883:ACT589883 SV589883:SX589883 IZ589883:JB589883 D589884:F589884 WVL524347:WVN524347 WLP524347:WLR524347 WBT524347:WBV524347 VRX524347:VRZ524347 VIB524347:VID524347 UYF524347:UYH524347 UOJ524347:UOL524347 UEN524347:UEP524347 TUR524347:TUT524347 TKV524347:TKX524347 TAZ524347:TBB524347 SRD524347:SRF524347 SHH524347:SHJ524347 RXL524347:RXN524347 RNP524347:RNR524347 RDT524347:RDV524347 QTX524347:QTZ524347 QKB524347:QKD524347 QAF524347:QAH524347 PQJ524347:PQL524347 PGN524347:PGP524347 OWR524347:OWT524347 OMV524347:OMX524347 OCZ524347:ODB524347 NTD524347:NTF524347 NJH524347:NJJ524347 MZL524347:MZN524347 MPP524347:MPR524347 MFT524347:MFV524347 LVX524347:LVZ524347 LMB524347:LMD524347 LCF524347:LCH524347 KSJ524347:KSL524347 KIN524347:KIP524347 JYR524347:JYT524347 JOV524347:JOX524347 JEZ524347:JFB524347 IVD524347:IVF524347 ILH524347:ILJ524347 IBL524347:IBN524347 HRP524347:HRR524347 HHT524347:HHV524347 GXX524347:GXZ524347 GOB524347:GOD524347 GEF524347:GEH524347 FUJ524347:FUL524347 FKN524347:FKP524347 FAR524347:FAT524347 EQV524347:EQX524347 EGZ524347:EHB524347 DXD524347:DXF524347 DNH524347:DNJ524347 DDL524347:DDN524347 CTP524347:CTR524347 CJT524347:CJV524347 BZX524347:BZZ524347 BQB524347:BQD524347 BGF524347:BGH524347 AWJ524347:AWL524347 AMN524347:AMP524347 ACR524347:ACT524347 SV524347:SX524347 IZ524347:JB524347 D524348:F524348 WVL458811:WVN458811 WLP458811:WLR458811 WBT458811:WBV458811 VRX458811:VRZ458811 VIB458811:VID458811 UYF458811:UYH458811 UOJ458811:UOL458811 UEN458811:UEP458811 TUR458811:TUT458811 TKV458811:TKX458811 TAZ458811:TBB458811 SRD458811:SRF458811 SHH458811:SHJ458811 RXL458811:RXN458811 RNP458811:RNR458811 RDT458811:RDV458811 QTX458811:QTZ458811 QKB458811:QKD458811 QAF458811:QAH458811 PQJ458811:PQL458811 PGN458811:PGP458811 OWR458811:OWT458811 OMV458811:OMX458811 OCZ458811:ODB458811 NTD458811:NTF458811 NJH458811:NJJ458811 MZL458811:MZN458811 MPP458811:MPR458811 MFT458811:MFV458811 LVX458811:LVZ458811 LMB458811:LMD458811 LCF458811:LCH458811 KSJ458811:KSL458811 KIN458811:KIP458811 JYR458811:JYT458811 JOV458811:JOX458811 JEZ458811:JFB458811 IVD458811:IVF458811 ILH458811:ILJ458811 IBL458811:IBN458811 HRP458811:HRR458811 HHT458811:HHV458811 GXX458811:GXZ458811 GOB458811:GOD458811 GEF458811:GEH458811 FUJ458811:FUL458811 FKN458811:FKP458811 FAR458811:FAT458811 EQV458811:EQX458811 EGZ458811:EHB458811 DXD458811:DXF458811 DNH458811:DNJ458811 DDL458811:DDN458811 CTP458811:CTR458811 CJT458811:CJV458811 BZX458811:BZZ458811 BQB458811:BQD458811 BGF458811:BGH458811 AWJ458811:AWL458811 AMN458811:AMP458811 ACR458811:ACT458811 SV458811:SX458811 IZ458811:JB458811 D458812:F458812 WVL393275:WVN393275 WLP393275:WLR393275 WBT393275:WBV393275 VRX393275:VRZ393275 VIB393275:VID393275 UYF393275:UYH393275 UOJ393275:UOL393275 UEN393275:UEP393275 TUR393275:TUT393275 TKV393275:TKX393275 TAZ393275:TBB393275 SRD393275:SRF393275 SHH393275:SHJ393275 RXL393275:RXN393275 RNP393275:RNR393275 RDT393275:RDV393275 QTX393275:QTZ393275 QKB393275:QKD393275 QAF393275:QAH393275 PQJ393275:PQL393275 PGN393275:PGP393275 OWR393275:OWT393275 OMV393275:OMX393275 OCZ393275:ODB393275 NTD393275:NTF393275 NJH393275:NJJ393275 MZL393275:MZN393275 MPP393275:MPR393275 MFT393275:MFV393275 LVX393275:LVZ393275 LMB393275:LMD393275 LCF393275:LCH393275 KSJ393275:KSL393275 KIN393275:KIP393275 JYR393275:JYT393275 JOV393275:JOX393275 JEZ393275:JFB393275 IVD393275:IVF393275 ILH393275:ILJ393275 IBL393275:IBN393275 HRP393275:HRR393275 HHT393275:HHV393275 GXX393275:GXZ393275 GOB393275:GOD393275 GEF393275:GEH393275 FUJ393275:FUL393275 FKN393275:FKP393275 FAR393275:FAT393275 EQV393275:EQX393275 EGZ393275:EHB393275 DXD393275:DXF393275 DNH393275:DNJ393275 DDL393275:DDN393275 CTP393275:CTR393275 CJT393275:CJV393275 BZX393275:BZZ393275 BQB393275:BQD393275 BGF393275:BGH393275 AWJ393275:AWL393275 AMN393275:AMP393275 ACR393275:ACT393275 SV393275:SX393275 IZ393275:JB393275 D393276:F393276 WVL327739:WVN327739 WLP327739:WLR327739 WBT327739:WBV327739 VRX327739:VRZ327739 VIB327739:VID327739 UYF327739:UYH327739 UOJ327739:UOL327739 UEN327739:UEP327739 TUR327739:TUT327739 TKV327739:TKX327739 TAZ327739:TBB327739 SRD327739:SRF327739 SHH327739:SHJ327739 RXL327739:RXN327739 RNP327739:RNR327739 RDT327739:RDV327739 QTX327739:QTZ327739 QKB327739:QKD327739 QAF327739:QAH327739 PQJ327739:PQL327739 PGN327739:PGP327739 OWR327739:OWT327739 OMV327739:OMX327739 OCZ327739:ODB327739 NTD327739:NTF327739 NJH327739:NJJ327739 MZL327739:MZN327739 MPP327739:MPR327739 MFT327739:MFV327739 LVX327739:LVZ327739 LMB327739:LMD327739 LCF327739:LCH327739 KSJ327739:KSL327739 KIN327739:KIP327739 JYR327739:JYT327739 JOV327739:JOX327739 JEZ327739:JFB327739 IVD327739:IVF327739 ILH327739:ILJ327739 IBL327739:IBN327739 HRP327739:HRR327739 HHT327739:HHV327739 GXX327739:GXZ327739 GOB327739:GOD327739 GEF327739:GEH327739 FUJ327739:FUL327739 FKN327739:FKP327739 FAR327739:FAT327739 EQV327739:EQX327739 EGZ327739:EHB327739 DXD327739:DXF327739 DNH327739:DNJ327739 DDL327739:DDN327739 CTP327739:CTR327739 CJT327739:CJV327739 BZX327739:BZZ327739 BQB327739:BQD327739 BGF327739:BGH327739 AWJ327739:AWL327739 AMN327739:AMP327739 ACR327739:ACT327739 SV327739:SX327739 IZ327739:JB327739 D327740:F327740 WVL262203:WVN262203 WLP262203:WLR262203 WBT262203:WBV262203 VRX262203:VRZ262203 VIB262203:VID262203 UYF262203:UYH262203 UOJ262203:UOL262203 UEN262203:UEP262203 TUR262203:TUT262203 TKV262203:TKX262203 TAZ262203:TBB262203 SRD262203:SRF262203 SHH262203:SHJ262203 RXL262203:RXN262203 RNP262203:RNR262203 RDT262203:RDV262203 QTX262203:QTZ262203 QKB262203:QKD262203 QAF262203:QAH262203 PQJ262203:PQL262203 PGN262203:PGP262203 OWR262203:OWT262203 OMV262203:OMX262203 OCZ262203:ODB262203 NTD262203:NTF262203 NJH262203:NJJ262203 MZL262203:MZN262203 MPP262203:MPR262203 MFT262203:MFV262203 LVX262203:LVZ262203 LMB262203:LMD262203 LCF262203:LCH262203 KSJ262203:KSL262203 KIN262203:KIP262203 JYR262203:JYT262203 JOV262203:JOX262203 JEZ262203:JFB262203 IVD262203:IVF262203 ILH262203:ILJ262203 IBL262203:IBN262203 HRP262203:HRR262203 HHT262203:HHV262203 GXX262203:GXZ262203 GOB262203:GOD262203 GEF262203:GEH262203 FUJ262203:FUL262203 FKN262203:FKP262203 FAR262203:FAT262203 EQV262203:EQX262203 EGZ262203:EHB262203 DXD262203:DXF262203 DNH262203:DNJ262203 DDL262203:DDN262203 CTP262203:CTR262203 CJT262203:CJV262203 BZX262203:BZZ262203 BQB262203:BQD262203 BGF262203:BGH262203 AWJ262203:AWL262203 AMN262203:AMP262203 ACR262203:ACT262203 SV262203:SX262203 IZ262203:JB262203 D262204:F262204 WVL196667:WVN196667 WLP196667:WLR196667 WBT196667:WBV196667 VRX196667:VRZ196667 VIB196667:VID196667 UYF196667:UYH196667 UOJ196667:UOL196667 UEN196667:UEP196667 TUR196667:TUT196667 TKV196667:TKX196667 TAZ196667:TBB196667 SRD196667:SRF196667 SHH196667:SHJ196667 RXL196667:RXN196667 RNP196667:RNR196667 RDT196667:RDV196667 QTX196667:QTZ196667 QKB196667:QKD196667 QAF196667:QAH196667 PQJ196667:PQL196667 PGN196667:PGP196667 OWR196667:OWT196667 OMV196667:OMX196667 OCZ196667:ODB196667 NTD196667:NTF196667 NJH196667:NJJ196667 MZL196667:MZN196667 MPP196667:MPR196667 MFT196667:MFV196667 LVX196667:LVZ196667 LMB196667:LMD196667 LCF196667:LCH196667 KSJ196667:KSL196667 KIN196667:KIP196667 JYR196667:JYT196667 JOV196667:JOX196667 JEZ196667:JFB196667 IVD196667:IVF196667 ILH196667:ILJ196667 IBL196667:IBN196667 HRP196667:HRR196667 HHT196667:HHV196667 GXX196667:GXZ196667 GOB196667:GOD196667 GEF196667:GEH196667 FUJ196667:FUL196667 FKN196667:FKP196667 FAR196667:FAT196667 EQV196667:EQX196667 EGZ196667:EHB196667 DXD196667:DXF196667 DNH196667:DNJ196667 DDL196667:DDN196667 CTP196667:CTR196667 CJT196667:CJV196667 BZX196667:BZZ196667 BQB196667:BQD196667 BGF196667:BGH196667 AWJ196667:AWL196667 AMN196667:AMP196667 ACR196667:ACT196667 SV196667:SX196667 IZ196667:JB196667 D196668:F196668 WVL131131:WVN131131 WLP131131:WLR131131 WBT131131:WBV131131 VRX131131:VRZ131131 VIB131131:VID131131 UYF131131:UYH131131 UOJ131131:UOL131131 UEN131131:UEP131131 TUR131131:TUT131131 TKV131131:TKX131131 TAZ131131:TBB131131 SRD131131:SRF131131 SHH131131:SHJ131131 RXL131131:RXN131131 RNP131131:RNR131131 RDT131131:RDV131131 QTX131131:QTZ131131 QKB131131:QKD131131 QAF131131:QAH131131 PQJ131131:PQL131131 PGN131131:PGP131131 OWR131131:OWT131131 OMV131131:OMX131131 OCZ131131:ODB131131 NTD131131:NTF131131 NJH131131:NJJ131131 MZL131131:MZN131131 MPP131131:MPR131131 MFT131131:MFV131131 LVX131131:LVZ131131 LMB131131:LMD131131 LCF131131:LCH131131 KSJ131131:KSL131131 KIN131131:KIP131131 JYR131131:JYT131131 JOV131131:JOX131131 JEZ131131:JFB131131 IVD131131:IVF131131 ILH131131:ILJ131131 IBL131131:IBN131131 HRP131131:HRR131131 HHT131131:HHV131131 GXX131131:GXZ131131 GOB131131:GOD131131 GEF131131:GEH131131 FUJ131131:FUL131131 FKN131131:FKP131131 FAR131131:FAT131131 EQV131131:EQX131131 EGZ131131:EHB131131 DXD131131:DXF131131 DNH131131:DNJ131131 DDL131131:DDN131131 CTP131131:CTR131131 CJT131131:CJV131131 BZX131131:BZZ131131 BQB131131:BQD131131 BGF131131:BGH131131 AWJ131131:AWL131131 AMN131131:AMP131131 ACR131131:ACT131131 SV131131:SX131131 IZ131131:JB131131 D131132:F131132 WVL65595:WVN65595 WLP65595:WLR65595 WBT65595:WBV65595 VRX65595:VRZ65595 VIB65595:VID65595 UYF65595:UYH65595 UOJ65595:UOL65595 UEN65595:UEP65595 TUR65595:TUT65595 TKV65595:TKX65595 TAZ65595:TBB65595 SRD65595:SRF65595 SHH65595:SHJ65595 RXL65595:RXN65595 RNP65595:RNR65595 RDT65595:RDV65595 QTX65595:QTZ65595 QKB65595:QKD65595 QAF65595:QAH65595 PQJ65595:PQL65595 PGN65595:PGP65595 OWR65595:OWT65595 OMV65595:OMX65595 OCZ65595:ODB65595 NTD65595:NTF65595 NJH65595:NJJ65595 MZL65595:MZN65595 MPP65595:MPR65595 MFT65595:MFV65595 LVX65595:LVZ65595 LMB65595:LMD65595 LCF65595:LCH65595 KSJ65595:KSL65595 KIN65595:KIP65595 JYR65595:JYT65595 JOV65595:JOX65595 JEZ65595:JFB65595 IVD65595:IVF65595 ILH65595:ILJ65595 IBL65595:IBN65595 HRP65595:HRR65595 HHT65595:HHV65595 GXX65595:GXZ65595 GOB65595:GOD65595 GEF65595:GEH65595 FUJ65595:FUL65595 FKN65595:FKP65595 FAR65595:FAT65595 EQV65595:EQX65595 EGZ65595:EHB65595 DXD65595:DXF65595 DNH65595:DNJ65595 DDL65595:DDN65595 CTP65595:CTR65595 CJT65595:CJV65595 BZX65595:BZZ65595 BQB65595:BQD65595 BGF65595:BGH65595 AWJ65595:AWL65595 AMN65595:AMP65595 ACR65595:ACT65595 SV65595:SX65595 IZ65595:JB65595 D65596:F65596 WLP983099:WLR983099 WVL85:WVN85 WLP85:WLR85 WBT85:WBV85 VRX85:VRZ85 VIB85:VID85 UYF85:UYH85 UOJ85:UOL85 UEN85:UEP85 TUR85:TUT85 TKV85:TKX85 TAZ85:TBB85 SRD85:SRF85 SHH85:SHJ85 RXL85:RXN85 RNP85:RNR85 RDT85:RDV85 QTX85:QTZ85 QKB85:QKD85 QAF85:QAH85 PQJ85:PQL85 PGN85:PGP85 OWR85:OWT85 OMV85:OMX85 OCZ85:ODB85 NTD85:NTF85 NJH85:NJJ85 MZL85:MZN85 MPP85:MPR85 MFT85:MFV85 LVX85:LVZ85 LMB85:LMD85 LCF85:LCH85 KSJ85:KSL85 KIN85:KIP85 JYR85:JYT85 JOV85:JOX85 JEZ85:JFB85 IVD85:IVF85 ILH85:ILJ85 IBL85:IBN85 HRP85:HRR85 HHT85:HHV85 GXX85:GXZ85 GOB85:GOD85 GEF85:GEH85 FUJ85:FUL85 FKN85:FKP85 FAR85:FAT85 EQV85:EQX85 EGZ85:EHB85 DXD85:DXF85 DNH85:DNJ85 DDL85:DDN85 CTP85:CTR85 CJT85:CJV85 BZX85:BZZ85 BQB85:BQD85 BGF85:BGH85 AWJ85:AWL85 AMN85:AMP85 ACR85:ACT85 SV85:SX85 IZ85:JB85 SV82:SX82 ACR82:ACT82 AMN82:AMP82 AWJ82:AWL82 BGF82:BGH82 BQB82:BQD82 BZX82:BZZ82 CJT82:CJV82 CTP82:CTR82 DDL82:DDN82 DNH82:DNJ82 DXD82:DXF82 EGZ82:EHB82 EQV82:EQX82 FAR82:FAT82 FKN82:FKP82 FUJ82:FUL82 GEF82:GEH82 GOB82:GOD82 GXX82:GXZ82 HHT82:HHV82 HRP82:HRR82 IBL82:IBN82 ILH82:ILJ82 IVD82:IVF82 JEZ82:JFB82 JOV82:JOX82 JYR82:JYT82 KIN82:KIP82 KSJ82:KSL82 LCF82:LCH82 LMB82:LMD82 LVX82:LVZ82 MFT82:MFV82 MPP82:MPR82 MZL82:MZN82 NJH82:NJJ82 NTD82:NTF82 OCZ82:ODB82 OMV82:OMX82 OWR82:OWT82 PGN82:PGP82 PQJ82:PQL82 QAF82:QAH82 QKB82:QKD82 QTX82:QTZ82 RDT82:RDV82 RNP82:RNR82 RXL82:RXN82 SHH82:SHJ82 SRD82:SRF82 TAZ82:TBB82 TKV82:TKX82 TUR82:TUT82 UEN82:UEP82 UOJ82:UOL82 UYF82:UYH82 VIB82:VID82 VRX82:VRZ82 WBT82:WBV82 WLP82:WLR82 WVL82:WVN82 IZ82:JB82">
      <formula1>Choose_Payment</formula1>
    </dataValidation>
    <dataValidation type="list" allowBlank="1" showInputMessage="1" showErrorMessage="1" sqref="WVN983073:WVO983073 WLR983073:WLS983073 WBV983073:WBW983073 VRZ983073:VSA983073 VID983073:VIE983073 UYH983073:UYI983073 UOL983073:UOM983073 UEP983073:UEQ983073 TUT983073:TUU983073 TKX983073:TKY983073 TBB983073:TBC983073 SRF983073:SRG983073 SHJ983073:SHK983073 RXN983073:RXO983073 RNR983073:RNS983073 RDV983073:RDW983073 QTZ983073:QUA983073 QKD983073:QKE983073 QAH983073:QAI983073 PQL983073:PQM983073 PGP983073:PGQ983073 OWT983073:OWU983073 OMX983073:OMY983073 ODB983073:ODC983073 NTF983073:NTG983073 NJJ983073:NJK983073 MZN983073:MZO983073 MPR983073:MPS983073 MFV983073:MFW983073 LVZ983073:LWA983073 LMD983073:LME983073 LCH983073:LCI983073 KSL983073:KSM983073 KIP983073:KIQ983073 JYT983073:JYU983073 JOX983073:JOY983073 JFB983073:JFC983073 IVF983073:IVG983073 ILJ983073:ILK983073 IBN983073:IBO983073 HRR983073:HRS983073 HHV983073:HHW983073 GXZ983073:GYA983073 GOD983073:GOE983073 GEH983073:GEI983073 FUL983073:FUM983073 FKP983073:FKQ983073 FAT983073:FAU983073 EQX983073:EQY983073 EHB983073:EHC983073 DXF983073:DXG983073 DNJ983073:DNK983073 DDN983073:DDO983073 CTR983073:CTS983073 CJV983073:CJW983073 BZZ983073:CAA983073 BQD983073:BQE983073 BGH983073:BGI983073 AWL983073:AWM983073 AMP983073:AMQ983073 ACT983073:ACU983073 SX983073:SY983073 JB983073:JC983073 F983074:G983074 WVN917537:WVO917537 WLR917537:WLS917537 WBV917537:WBW917537 VRZ917537:VSA917537 VID917537:VIE917537 UYH917537:UYI917537 UOL917537:UOM917537 UEP917537:UEQ917537 TUT917537:TUU917537 TKX917537:TKY917537 TBB917537:TBC917537 SRF917537:SRG917537 SHJ917537:SHK917537 RXN917537:RXO917537 RNR917537:RNS917537 RDV917537:RDW917537 QTZ917537:QUA917537 QKD917537:QKE917537 QAH917537:QAI917537 PQL917537:PQM917537 PGP917537:PGQ917537 OWT917537:OWU917537 OMX917537:OMY917537 ODB917537:ODC917537 NTF917537:NTG917537 NJJ917537:NJK917537 MZN917537:MZO917537 MPR917537:MPS917537 MFV917537:MFW917537 LVZ917537:LWA917537 LMD917537:LME917537 LCH917537:LCI917537 KSL917537:KSM917537 KIP917537:KIQ917537 JYT917537:JYU917537 JOX917537:JOY917537 JFB917537:JFC917537 IVF917537:IVG917537 ILJ917537:ILK917537 IBN917537:IBO917537 HRR917537:HRS917537 HHV917537:HHW917537 GXZ917537:GYA917537 GOD917537:GOE917537 GEH917537:GEI917537 FUL917537:FUM917537 FKP917537:FKQ917537 FAT917537:FAU917537 EQX917537:EQY917537 EHB917537:EHC917537 DXF917537:DXG917537 DNJ917537:DNK917537 DDN917537:DDO917537 CTR917537:CTS917537 CJV917537:CJW917537 BZZ917537:CAA917537 BQD917537:BQE917537 BGH917537:BGI917537 AWL917537:AWM917537 AMP917537:AMQ917537 ACT917537:ACU917537 SX917537:SY917537 JB917537:JC917537 F917538:G917538 WVN852001:WVO852001 WLR852001:WLS852001 WBV852001:WBW852001 VRZ852001:VSA852001 VID852001:VIE852001 UYH852001:UYI852001 UOL852001:UOM852001 UEP852001:UEQ852001 TUT852001:TUU852001 TKX852001:TKY852001 TBB852001:TBC852001 SRF852001:SRG852001 SHJ852001:SHK852001 RXN852001:RXO852001 RNR852001:RNS852001 RDV852001:RDW852001 QTZ852001:QUA852001 QKD852001:QKE852001 QAH852001:QAI852001 PQL852001:PQM852001 PGP852001:PGQ852001 OWT852001:OWU852001 OMX852001:OMY852001 ODB852001:ODC852001 NTF852001:NTG852001 NJJ852001:NJK852001 MZN852001:MZO852001 MPR852001:MPS852001 MFV852001:MFW852001 LVZ852001:LWA852001 LMD852001:LME852001 LCH852001:LCI852001 KSL852001:KSM852001 KIP852001:KIQ852001 JYT852001:JYU852001 JOX852001:JOY852001 JFB852001:JFC852001 IVF852001:IVG852001 ILJ852001:ILK852001 IBN852001:IBO852001 HRR852001:HRS852001 HHV852001:HHW852001 GXZ852001:GYA852001 GOD852001:GOE852001 GEH852001:GEI852001 FUL852001:FUM852001 FKP852001:FKQ852001 FAT852001:FAU852001 EQX852001:EQY852001 EHB852001:EHC852001 DXF852001:DXG852001 DNJ852001:DNK852001 DDN852001:DDO852001 CTR852001:CTS852001 CJV852001:CJW852001 BZZ852001:CAA852001 BQD852001:BQE852001 BGH852001:BGI852001 AWL852001:AWM852001 AMP852001:AMQ852001 ACT852001:ACU852001 SX852001:SY852001 JB852001:JC852001 F852002:G852002 WVN786465:WVO786465 WLR786465:WLS786465 WBV786465:WBW786465 VRZ786465:VSA786465 VID786465:VIE786465 UYH786465:UYI786465 UOL786465:UOM786465 UEP786465:UEQ786465 TUT786465:TUU786465 TKX786465:TKY786465 TBB786465:TBC786465 SRF786465:SRG786465 SHJ786465:SHK786465 RXN786465:RXO786465 RNR786465:RNS786465 RDV786465:RDW786465 QTZ786465:QUA786465 QKD786465:QKE786465 QAH786465:QAI786465 PQL786465:PQM786465 PGP786465:PGQ786465 OWT786465:OWU786465 OMX786465:OMY786465 ODB786465:ODC786465 NTF786465:NTG786465 NJJ786465:NJK786465 MZN786465:MZO786465 MPR786465:MPS786465 MFV786465:MFW786465 LVZ786465:LWA786465 LMD786465:LME786465 LCH786465:LCI786465 KSL786465:KSM786465 KIP786465:KIQ786465 JYT786465:JYU786465 JOX786465:JOY786465 JFB786465:JFC786465 IVF786465:IVG786465 ILJ786465:ILK786465 IBN786465:IBO786465 HRR786465:HRS786465 HHV786465:HHW786465 GXZ786465:GYA786465 GOD786465:GOE786465 GEH786465:GEI786465 FUL786465:FUM786465 FKP786465:FKQ786465 FAT786465:FAU786465 EQX786465:EQY786465 EHB786465:EHC786465 DXF786465:DXG786465 DNJ786465:DNK786465 DDN786465:DDO786465 CTR786465:CTS786465 CJV786465:CJW786465 BZZ786465:CAA786465 BQD786465:BQE786465 BGH786465:BGI786465 AWL786465:AWM786465 AMP786465:AMQ786465 ACT786465:ACU786465 SX786465:SY786465 JB786465:JC786465 F786466:G786466 WVN720929:WVO720929 WLR720929:WLS720929 WBV720929:WBW720929 VRZ720929:VSA720929 VID720929:VIE720929 UYH720929:UYI720929 UOL720929:UOM720929 UEP720929:UEQ720929 TUT720929:TUU720929 TKX720929:TKY720929 TBB720929:TBC720929 SRF720929:SRG720929 SHJ720929:SHK720929 RXN720929:RXO720929 RNR720929:RNS720929 RDV720929:RDW720929 QTZ720929:QUA720929 QKD720929:QKE720929 QAH720929:QAI720929 PQL720929:PQM720929 PGP720929:PGQ720929 OWT720929:OWU720929 OMX720929:OMY720929 ODB720929:ODC720929 NTF720929:NTG720929 NJJ720929:NJK720929 MZN720929:MZO720929 MPR720929:MPS720929 MFV720929:MFW720929 LVZ720929:LWA720929 LMD720929:LME720929 LCH720929:LCI720929 KSL720929:KSM720929 KIP720929:KIQ720929 JYT720929:JYU720929 JOX720929:JOY720929 JFB720929:JFC720929 IVF720929:IVG720929 ILJ720929:ILK720929 IBN720929:IBO720929 HRR720929:HRS720929 HHV720929:HHW720929 GXZ720929:GYA720929 GOD720929:GOE720929 GEH720929:GEI720929 FUL720929:FUM720929 FKP720929:FKQ720929 FAT720929:FAU720929 EQX720929:EQY720929 EHB720929:EHC720929 DXF720929:DXG720929 DNJ720929:DNK720929 DDN720929:DDO720929 CTR720929:CTS720929 CJV720929:CJW720929 BZZ720929:CAA720929 BQD720929:BQE720929 BGH720929:BGI720929 AWL720929:AWM720929 AMP720929:AMQ720929 ACT720929:ACU720929 SX720929:SY720929 JB720929:JC720929 F720930:G720930 WVN655393:WVO655393 WLR655393:WLS655393 WBV655393:WBW655393 VRZ655393:VSA655393 VID655393:VIE655393 UYH655393:UYI655393 UOL655393:UOM655393 UEP655393:UEQ655393 TUT655393:TUU655393 TKX655393:TKY655393 TBB655393:TBC655393 SRF655393:SRG655393 SHJ655393:SHK655393 RXN655393:RXO655393 RNR655393:RNS655393 RDV655393:RDW655393 QTZ655393:QUA655393 QKD655393:QKE655393 QAH655393:QAI655393 PQL655393:PQM655393 PGP655393:PGQ655393 OWT655393:OWU655393 OMX655393:OMY655393 ODB655393:ODC655393 NTF655393:NTG655393 NJJ655393:NJK655393 MZN655393:MZO655393 MPR655393:MPS655393 MFV655393:MFW655393 LVZ655393:LWA655393 LMD655393:LME655393 LCH655393:LCI655393 KSL655393:KSM655393 KIP655393:KIQ655393 JYT655393:JYU655393 JOX655393:JOY655393 JFB655393:JFC655393 IVF655393:IVG655393 ILJ655393:ILK655393 IBN655393:IBO655393 HRR655393:HRS655393 HHV655393:HHW655393 GXZ655393:GYA655393 GOD655393:GOE655393 GEH655393:GEI655393 FUL655393:FUM655393 FKP655393:FKQ655393 FAT655393:FAU655393 EQX655393:EQY655393 EHB655393:EHC655393 DXF655393:DXG655393 DNJ655393:DNK655393 DDN655393:DDO655393 CTR655393:CTS655393 CJV655393:CJW655393 BZZ655393:CAA655393 BQD655393:BQE655393 BGH655393:BGI655393 AWL655393:AWM655393 AMP655393:AMQ655393 ACT655393:ACU655393 SX655393:SY655393 JB655393:JC655393 F655394:G655394 WVN589857:WVO589857 WLR589857:WLS589857 WBV589857:WBW589857 VRZ589857:VSA589857 VID589857:VIE589857 UYH589857:UYI589857 UOL589857:UOM589857 UEP589857:UEQ589857 TUT589857:TUU589857 TKX589857:TKY589857 TBB589857:TBC589857 SRF589857:SRG589857 SHJ589857:SHK589857 RXN589857:RXO589857 RNR589857:RNS589857 RDV589857:RDW589857 QTZ589857:QUA589857 QKD589857:QKE589857 QAH589857:QAI589857 PQL589857:PQM589857 PGP589857:PGQ589857 OWT589857:OWU589857 OMX589857:OMY589857 ODB589857:ODC589857 NTF589857:NTG589857 NJJ589857:NJK589857 MZN589857:MZO589857 MPR589857:MPS589857 MFV589857:MFW589857 LVZ589857:LWA589857 LMD589857:LME589857 LCH589857:LCI589857 KSL589857:KSM589857 KIP589857:KIQ589857 JYT589857:JYU589857 JOX589857:JOY589857 JFB589857:JFC589857 IVF589857:IVG589857 ILJ589857:ILK589857 IBN589857:IBO589857 HRR589857:HRS589857 HHV589857:HHW589857 GXZ589857:GYA589857 GOD589857:GOE589857 GEH589857:GEI589857 FUL589857:FUM589857 FKP589857:FKQ589857 FAT589857:FAU589857 EQX589857:EQY589857 EHB589857:EHC589857 DXF589857:DXG589857 DNJ589857:DNK589857 DDN589857:DDO589857 CTR589857:CTS589857 CJV589857:CJW589857 BZZ589857:CAA589857 BQD589857:BQE589857 BGH589857:BGI589857 AWL589857:AWM589857 AMP589857:AMQ589857 ACT589857:ACU589857 SX589857:SY589857 JB589857:JC589857 F589858:G589858 WVN524321:WVO524321 WLR524321:WLS524321 WBV524321:WBW524321 VRZ524321:VSA524321 VID524321:VIE524321 UYH524321:UYI524321 UOL524321:UOM524321 UEP524321:UEQ524321 TUT524321:TUU524321 TKX524321:TKY524321 TBB524321:TBC524321 SRF524321:SRG524321 SHJ524321:SHK524321 RXN524321:RXO524321 RNR524321:RNS524321 RDV524321:RDW524321 QTZ524321:QUA524321 QKD524321:QKE524321 QAH524321:QAI524321 PQL524321:PQM524321 PGP524321:PGQ524321 OWT524321:OWU524321 OMX524321:OMY524321 ODB524321:ODC524321 NTF524321:NTG524321 NJJ524321:NJK524321 MZN524321:MZO524321 MPR524321:MPS524321 MFV524321:MFW524321 LVZ524321:LWA524321 LMD524321:LME524321 LCH524321:LCI524321 KSL524321:KSM524321 KIP524321:KIQ524321 JYT524321:JYU524321 JOX524321:JOY524321 JFB524321:JFC524321 IVF524321:IVG524321 ILJ524321:ILK524321 IBN524321:IBO524321 HRR524321:HRS524321 HHV524321:HHW524321 GXZ524321:GYA524321 GOD524321:GOE524321 GEH524321:GEI524321 FUL524321:FUM524321 FKP524321:FKQ524321 FAT524321:FAU524321 EQX524321:EQY524321 EHB524321:EHC524321 DXF524321:DXG524321 DNJ524321:DNK524321 DDN524321:DDO524321 CTR524321:CTS524321 CJV524321:CJW524321 BZZ524321:CAA524321 BQD524321:BQE524321 BGH524321:BGI524321 AWL524321:AWM524321 AMP524321:AMQ524321 ACT524321:ACU524321 SX524321:SY524321 JB524321:JC524321 F524322:G524322 WVN458785:WVO458785 WLR458785:WLS458785 WBV458785:WBW458785 VRZ458785:VSA458785 VID458785:VIE458785 UYH458785:UYI458785 UOL458785:UOM458785 UEP458785:UEQ458785 TUT458785:TUU458785 TKX458785:TKY458785 TBB458785:TBC458785 SRF458785:SRG458785 SHJ458785:SHK458785 RXN458785:RXO458785 RNR458785:RNS458785 RDV458785:RDW458785 QTZ458785:QUA458785 QKD458785:QKE458785 QAH458785:QAI458785 PQL458785:PQM458785 PGP458785:PGQ458785 OWT458785:OWU458785 OMX458785:OMY458785 ODB458785:ODC458785 NTF458785:NTG458785 NJJ458785:NJK458785 MZN458785:MZO458785 MPR458785:MPS458785 MFV458785:MFW458785 LVZ458785:LWA458785 LMD458785:LME458785 LCH458785:LCI458785 KSL458785:KSM458785 KIP458785:KIQ458785 JYT458785:JYU458785 JOX458785:JOY458785 JFB458785:JFC458785 IVF458785:IVG458785 ILJ458785:ILK458785 IBN458785:IBO458785 HRR458785:HRS458785 HHV458785:HHW458785 GXZ458785:GYA458785 GOD458785:GOE458785 GEH458785:GEI458785 FUL458785:FUM458785 FKP458785:FKQ458785 FAT458785:FAU458785 EQX458785:EQY458785 EHB458785:EHC458785 DXF458785:DXG458785 DNJ458785:DNK458785 DDN458785:DDO458785 CTR458785:CTS458785 CJV458785:CJW458785 BZZ458785:CAA458785 BQD458785:BQE458785 BGH458785:BGI458785 AWL458785:AWM458785 AMP458785:AMQ458785 ACT458785:ACU458785 SX458785:SY458785 JB458785:JC458785 F458786:G458786 WVN393249:WVO393249 WLR393249:WLS393249 WBV393249:WBW393249 VRZ393249:VSA393249 VID393249:VIE393249 UYH393249:UYI393249 UOL393249:UOM393249 UEP393249:UEQ393249 TUT393249:TUU393249 TKX393249:TKY393249 TBB393249:TBC393249 SRF393249:SRG393249 SHJ393249:SHK393249 RXN393249:RXO393249 RNR393249:RNS393249 RDV393249:RDW393249 QTZ393249:QUA393249 QKD393249:QKE393249 QAH393249:QAI393249 PQL393249:PQM393249 PGP393249:PGQ393249 OWT393249:OWU393249 OMX393249:OMY393249 ODB393249:ODC393249 NTF393249:NTG393249 NJJ393249:NJK393249 MZN393249:MZO393249 MPR393249:MPS393249 MFV393249:MFW393249 LVZ393249:LWA393249 LMD393249:LME393249 LCH393249:LCI393249 KSL393249:KSM393249 KIP393249:KIQ393249 JYT393249:JYU393249 JOX393249:JOY393249 JFB393249:JFC393249 IVF393249:IVG393249 ILJ393249:ILK393249 IBN393249:IBO393249 HRR393249:HRS393249 HHV393249:HHW393249 GXZ393249:GYA393249 GOD393249:GOE393249 GEH393249:GEI393249 FUL393249:FUM393249 FKP393249:FKQ393249 FAT393249:FAU393249 EQX393249:EQY393249 EHB393249:EHC393249 DXF393249:DXG393249 DNJ393249:DNK393249 DDN393249:DDO393249 CTR393249:CTS393249 CJV393249:CJW393249 BZZ393249:CAA393249 BQD393249:BQE393249 BGH393249:BGI393249 AWL393249:AWM393249 AMP393249:AMQ393249 ACT393249:ACU393249 SX393249:SY393249 JB393249:JC393249 F393250:G393250 WVN327713:WVO327713 WLR327713:WLS327713 WBV327713:WBW327713 VRZ327713:VSA327713 VID327713:VIE327713 UYH327713:UYI327713 UOL327713:UOM327713 UEP327713:UEQ327713 TUT327713:TUU327713 TKX327713:TKY327713 TBB327713:TBC327713 SRF327713:SRG327713 SHJ327713:SHK327713 RXN327713:RXO327713 RNR327713:RNS327713 RDV327713:RDW327713 QTZ327713:QUA327713 QKD327713:QKE327713 QAH327713:QAI327713 PQL327713:PQM327713 PGP327713:PGQ327713 OWT327713:OWU327713 OMX327713:OMY327713 ODB327713:ODC327713 NTF327713:NTG327713 NJJ327713:NJK327713 MZN327713:MZO327713 MPR327713:MPS327713 MFV327713:MFW327713 LVZ327713:LWA327713 LMD327713:LME327713 LCH327713:LCI327713 KSL327713:KSM327713 KIP327713:KIQ327713 JYT327713:JYU327713 JOX327713:JOY327713 JFB327713:JFC327713 IVF327713:IVG327713 ILJ327713:ILK327713 IBN327713:IBO327713 HRR327713:HRS327713 HHV327713:HHW327713 GXZ327713:GYA327713 GOD327713:GOE327713 GEH327713:GEI327713 FUL327713:FUM327713 FKP327713:FKQ327713 FAT327713:FAU327713 EQX327713:EQY327713 EHB327713:EHC327713 DXF327713:DXG327713 DNJ327713:DNK327713 DDN327713:DDO327713 CTR327713:CTS327713 CJV327713:CJW327713 BZZ327713:CAA327713 BQD327713:BQE327713 BGH327713:BGI327713 AWL327713:AWM327713 AMP327713:AMQ327713 ACT327713:ACU327713 SX327713:SY327713 JB327713:JC327713 F327714:G327714 WVN262177:WVO262177 WLR262177:WLS262177 WBV262177:WBW262177 VRZ262177:VSA262177 VID262177:VIE262177 UYH262177:UYI262177 UOL262177:UOM262177 UEP262177:UEQ262177 TUT262177:TUU262177 TKX262177:TKY262177 TBB262177:TBC262177 SRF262177:SRG262177 SHJ262177:SHK262177 RXN262177:RXO262177 RNR262177:RNS262177 RDV262177:RDW262177 QTZ262177:QUA262177 QKD262177:QKE262177 QAH262177:QAI262177 PQL262177:PQM262177 PGP262177:PGQ262177 OWT262177:OWU262177 OMX262177:OMY262177 ODB262177:ODC262177 NTF262177:NTG262177 NJJ262177:NJK262177 MZN262177:MZO262177 MPR262177:MPS262177 MFV262177:MFW262177 LVZ262177:LWA262177 LMD262177:LME262177 LCH262177:LCI262177 KSL262177:KSM262177 KIP262177:KIQ262177 JYT262177:JYU262177 JOX262177:JOY262177 JFB262177:JFC262177 IVF262177:IVG262177 ILJ262177:ILK262177 IBN262177:IBO262177 HRR262177:HRS262177 HHV262177:HHW262177 GXZ262177:GYA262177 GOD262177:GOE262177 GEH262177:GEI262177 FUL262177:FUM262177 FKP262177:FKQ262177 FAT262177:FAU262177 EQX262177:EQY262177 EHB262177:EHC262177 DXF262177:DXG262177 DNJ262177:DNK262177 DDN262177:DDO262177 CTR262177:CTS262177 CJV262177:CJW262177 BZZ262177:CAA262177 BQD262177:BQE262177 BGH262177:BGI262177 AWL262177:AWM262177 AMP262177:AMQ262177 ACT262177:ACU262177 SX262177:SY262177 JB262177:JC262177 F262178:G262178 WVN196641:WVO196641 WLR196641:WLS196641 WBV196641:WBW196641 VRZ196641:VSA196641 VID196641:VIE196641 UYH196641:UYI196641 UOL196641:UOM196641 UEP196641:UEQ196641 TUT196641:TUU196641 TKX196641:TKY196641 TBB196641:TBC196641 SRF196641:SRG196641 SHJ196641:SHK196641 RXN196641:RXO196641 RNR196641:RNS196641 RDV196641:RDW196641 QTZ196641:QUA196641 QKD196641:QKE196641 QAH196641:QAI196641 PQL196641:PQM196641 PGP196641:PGQ196641 OWT196641:OWU196641 OMX196641:OMY196641 ODB196641:ODC196641 NTF196641:NTG196641 NJJ196641:NJK196641 MZN196641:MZO196641 MPR196641:MPS196641 MFV196641:MFW196641 LVZ196641:LWA196641 LMD196641:LME196641 LCH196641:LCI196641 KSL196641:KSM196641 KIP196641:KIQ196641 JYT196641:JYU196641 JOX196641:JOY196641 JFB196641:JFC196641 IVF196641:IVG196641 ILJ196641:ILK196641 IBN196641:IBO196641 HRR196641:HRS196641 HHV196641:HHW196641 GXZ196641:GYA196641 GOD196641:GOE196641 GEH196641:GEI196641 FUL196641:FUM196641 FKP196641:FKQ196641 FAT196641:FAU196641 EQX196641:EQY196641 EHB196641:EHC196641 DXF196641:DXG196641 DNJ196641:DNK196641 DDN196641:DDO196641 CTR196641:CTS196641 CJV196641:CJW196641 BZZ196641:CAA196641 BQD196641:BQE196641 BGH196641:BGI196641 AWL196641:AWM196641 AMP196641:AMQ196641 ACT196641:ACU196641 SX196641:SY196641 JB196641:JC196641 F196642:G196642 WVN131105:WVO131105 WLR131105:WLS131105 WBV131105:WBW131105 VRZ131105:VSA131105 VID131105:VIE131105 UYH131105:UYI131105 UOL131105:UOM131105 UEP131105:UEQ131105 TUT131105:TUU131105 TKX131105:TKY131105 TBB131105:TBC131105 SRF131105:SRG131105 SHJ131105:SHK131105 RXN131105:RXO131105 RNR131105:RNS131105 RDV131105:RDW131105 QTZ131105:QUA131105 QKD131105:QKE131105 QAH131105:QAI131105 PQL131105:PQM131105 PGP131105:PGQ131105 OWT131105:OWU131105 OMX131105:OMY131105 ODB131105:ODC131105 NTF131105:NTG131105 NJJ131105:NJK131105 MZN131105:MZO131105 MPR131105:MPS131105 MFV131105:MFW131105 LVZ131105:LWA131105 LMD131105:LME131105 LCH131105:LCI131105 KSL131105:KSM131105 KIP131105:KIQ131105 JYT131105:JYU131105 JOX131105:JOY131105 JFB131105:JFC131105 IVF131105:IVG131105 ILJ131105:ILK131105 IBN131105:IBO131105 HRR131105:HRS131105 HHV131105:HHW131105 GXZ131105:GYA131105 GOD131105:GOE131105 GEH131105:GEI131105 FUL131105:FUM131105 FKP131105:FKQ131105 FAT131105:FAU131105 EQX131105:EQY131105 EHB131105:EHC131105 DXF131105:DXG131105 DNJ131105:DNK131105 DDN131105:DDO131105 CTR131105:CTS131105 CJV131105:CJW131105 BZZ131105:CAA131105 BQD131105:BQE131105 BGH131105:BGI131105 AWL131105:AWM131105 AMP131105:AMQ131105 ACT131105:ACU131105 SX131105:SY131105 JB131105:JC131105 F131106:G131106 WVN65569:WVO65569 WLR65569:WLS65569 WBV65569:WBW65569 VRZ65569:VSA65569 VID65569:VIE65569 UYH65569:UYI65569 UOL65569:UOM65569 UEP65569:UEQ65569 TUT65569:TUU65569 TKX65569:TKY65569 TBB65569:TBC65569 SRF65569:SRG65569 SHJ65569:SHK65569 RXN65569:RXO65569 RNR65569:RNS65569 RDV65569:RDW65569 QTZ65569:QUA65569 QKD65569:QKE65569 QAH65569:QAI65569 PQL65569:PQM65569 PGP65569:PGQ65569 OWT65569:OWU65569 OMX65569:OMY65569 ODB65569:ODC65569 NTF65569:NTG65569 NJJ65569:NJK65569 MZN65569:MZO65569 MPR65569:MPS65569 MFV65569:MFW65569 LVZ65569:LWA65569 LMD65569:LME65569 LCH65569:LCI65569 KSL65569:KSM65569 KIP65569:KIQ65569 JYT65569:JYU65569 JOX65569:JOY65569 JFB65569:JFC65569 IVF65569:IVG65569 ILJ65569:ILK65569 IBN65569:IBO65569 HRR65569:HRS65569 HHV65569:HHW65569 GXZ65569:GYA65569 GOD65569:GOE65569 GEH65569:GEI65569 FUL65569:FUM65569 FKP65569:FKQ65569 FAT65569:FAU65569 EQX65569:EQY65569 EHB65569:EHC65569 DXF65569:DXG65569 DNJ65569:DNK65569 DDN65569:DDO65569 CTR65569:CTS65569 CJV65569:CJW65569 BZZ65569:CAA65569 BQD65569:BQE65569 BGH65569:BGI65569 AWL65569:AWM65569 AMP65569:AMQ65569 ACT65569:ACU65569 SX65569:SY65569 JB65569:JC65569 F65570:G65570 WVL983104 WLP983104 WBT983104 VRX983104 VIB983104 UYF983104 UOJ983104 UEN983104 TUR983104 TKV983104 TAZ983104 SRD983104 SHH983104 RXL983104 RNP983104 RDT983104 QTX983104 QKB983104 QAF983104 PQJ983104 PGN983104 OWR983104 OMV983104 OCZ983104 NTD983104 NJH983104 MZL983104 MPP983104 MFT983104 LVX983104 LMB983104 LCF983104 KSJ983104 KIN983104 JYR983104 JOV983104 JEZ983104 IVD983104 ILH983104 IBL983104 HRP983104 HHT983104 GXX983104 GOB983104 GEF983104 FUJ983104 FKN983104 FAR983104 EQV983104 EGZ983104 DXD983104 DNH983104 DDL983104 CTP983104 CJT983104 BZX983104 BQB983104 BGF983104 AWJ983104 AMN983104 ACR983104 SV983104 IZ983104 D983105 WVL917568 WLP917568 WBT917568 VRX917568 VIB917568 UYF917568 UOJ917568 UEN917568 TUR917568 TKV917568 TAZ917568 SRD917568 SHH917568 RXL917568 RNP917568 RDT917568 QTX917568 QKB917568 QAF917568 PQJ917568 PGN917568 OWR917568 OMV917568 OCZ917568 NTD917568 NJH917568 MZL917568 MPP917568 MFT917568 LVX917568 LMB917568 LCF917568 KSJ917568 KIN917568 JYR917568 JOV917568 JEZ917568 IVD917568 ILH917568 IBL917568 HRP917568 HHT917568 GXX917568 GOB917568 GEF917568 FUJ917568 FKN917568 FAR917568 EQV917568 EGZ917568 DXD917568 DNH917568 DDL917568 CTP917568 CJT917568 BZX917568 BQB917568 BGF917568 AWJ917568 AMN917568 ACR917568 SV917568 IZ917568 D917569 WVL852032 WLP852032 WBT852032 VRX852032 VIB852032 UYF852032 UOJ852032 UEN852032 TUR852032 TKV852032 TAZ852032 SRD852032 SHH852032 RXL852032 RNP852032 RDT852032 QTX852032 QKB852032 QAF852032 PQJ852032 PGN852032 OWR852032 OMV852032 OCZ852032 NTD852032 NJH852032 MZL852032 MPP852032 MFT852032 LVX852032 LMB852032 LCF852032 KSJ852032 KIN852032 JYR852032 JOV852032 JEZ852032 IVD852032 ILH852032 IBL852032 HRP852032 HHT852032 GXX852032 GOB852032 GEF852032 FUJ852032 FKN852032 FAR852032 EQV852032 EGZ852032 DXD852032 DNH852032 DDL852032 CTP852032 CJT852032 BZX852032 BQB852032 BGF852032 AWJ852032 AMN852032 ACR852032 SV852032 IZ852032 D852033 WVL786496 WLP786496 WBT786496 VRX786496 VIB786496 UYF786496 UOJ786496 UEN786496 TUR786496 TKV786496 TAZ786496 SRD786496 SHH786496 RXL786496 RNP786496 RDT786496 QTX786496 QKB786496 QAF786496 PQJ786496 PGN786496 OWR786496 OMV786496 OCZ786496 NTD786496 NJH786496 MZL786496 MPP786496 MFT786496 LVX786496 LMB786496 LCF786496 KSJ786496 KIN786496 JYR786496 JOV786496 JEZ786496 IVD786496 ILH786496 IBL786496 HRP786496 HHT786496 GXX786496 GOB786496 GEF786496 FUJ786496 FKN786496 FAR786496 EQV786496 EGZ786496 DXD786496 DNH786496 DDL786496 CTP786496 CJT786496 BZX786496 BQB786496 BGF786496 AWJ786496 AMN786496 ACR786496 SV786496 IZ786496 D786497 WVL720960 WLP720960 WBT720960 VRX720960 VIB720960 UYF720960 UOJ720960 UEN720960 TUR720960 TKV720960 TAZ720960 SRD720960 SHH720960 RXL720960 RNP720960 RDT720960 QTX720960 QKB720960 QAF720960 PQJ720960 PGN720960 OWR720960 OMV720960 OCZ720960 NTD720960 NJH720960 MZL720960 MPP720960 MFT720960 LVX720960 LMB720960 LCF720960 KSJ720960 KIN720960 JYR720960 JOV720960 JEZ720960 IVD720960 ILH720960 IBL720960 HRP720960 HHT720960 GXX720960 GOB720960 GEF720960 FUJ720960 FKN720960 FAR720960 EQV720960 EGZ720960 DXD720960 DNH720960 DDL720960 CTP720960 CJT720960 BZX720960 BQB720960 BGF720960 AWJ720960 AMN720960 ACR720960 SV720960 IZ720960 D720961 WVL655424 WLP655424 WBT655424 VRX655424 VIB655424 UYF655424 UOJ655424 UEN655424 TUR655424 TKV655424 TAZ655424 SRD655424 SHH655424 RXL655424 RNP655424 RDT655424 QTX655424 QKB655424 QAF655424 PQJ655424 PGN655424 OWR655424 OMV655424 OCZ655424 NTD655424 NJH655424 MZL655424 MPP655424 MFT655424 LVX655424 LMB655424 LCF655424 KSJ655424 KIN655424 JYR655424 JOV655424 JEZ655424 IVD655424 ILH655424 IBL655424 HRP655424 HHT655424 GXX655424 GOB655424 GEF655424 FUJ655424 FKN655424 FAR655424 EQV655424 EGZ655424 DXD655424 DNH655424 DDL655424 CTP655424 CJT655424 BZX655424 BQB655424 BGF655424 AWJ655424 AMN655424 ACR655424 SV655424 IZ655424 D655425 WVL589888 WLP589888 WBT589888 VRX589888 VIB589888 UYF589888 UOJ589888 UEN589888 TUR589888 TKV589888 TAZ589888 SRD589888 SHH589888 RXL589888 RNP589888 RDT589888 QTX589888 QKB589888 QAF589888 PQJ589888 PGN589888 OWR589888 OMV589888 OCZ589888 NTD589888 NJH589888 MZL589888 MPP589888 MFT589888 LVX589888 LMB589888 LCF589888 KSJ589888 KIN589888 JYR589888 JOV589888 JEZ589888 IVD589888 ILH589888 IBL589888 HRP589888 HHT589888 GXX589888 GOB589888 GEF589888 FUJ589888 FKN589888 FAR589888 EQV589888 EGZ589888 DXD589888 DNH589888 DDL589888 CTP589888 CJT589888 BZX589888 BQB589888 BGF589888 AWJ589888 AMN589888 ACR589888 SV589888 IZ589888 D589889 WVL524352 WLP524352 WBT524352 VRX524352 VIB524352 UYF524352 UOJ524352 UEN524352 TUR524352 TKV524352 TAZ524352 SRD524352 SHH524352 RXL524352 RNP524352 RDT524352 QTX524352 QKB524352 QAF524352 PQJ524352 PGN524352 OWR524352 OMV524352 OCZ524352 NTD524352 NJH524352 MZL524352 MPP524352 MFT524352 LVX524352 LMB524352 LCF524352 KSJ524352 KIN524352 JYR524352 JOV524352 JEZ524352 IVD524352 ILH524352 IBL524352 HRP524352 HHT524352 GXX524352 GOB524352 GEF524352 FUJ524352 FKN524352 FAR524352 EQV524352 EGZ524352 DXD524352 DNH524352 DDL524352 CTP524352 CJT524352 BZX524352 BQB524352 BGF524352 AWJ524352 AMN524352 ACR524352 SV524352 IZ524352 D524353 WVL458816 WLP458816 WBT458816 VRX458816 VIB458816 UYF458816 UOJ458816 UEN458816 TUR458816 TKV458816 TAZ458816 SRD458816 SHH458816 RXL458816 RNP458816 RDT458816 QTX458816 QKB458816 QAF458816 PQJ458816 PGN458816 OWR458816 OMV458816 OCZ458816 NTD458816 NJH458816 MZL458816 MPP458816 MFT458816 LVX458816 LMB458816 LCF458816 KSJ458816 KIN458816 JYR458816 JOV458816 JEZ458816 IVD458816 ILH458816 IBL458816 HRP458816 HHT458816 GXX458816 GOB458816 GEF458816 FUJ458816 FKN458816 FAR458816 EQV458816 EGZ458816 DXD458816 DNH458816 DDL458816 CTP458816 CJT458816 BZX458816 BQB458816 BGF458816 AWJ458816 AMN458816 ACR458816 SV458816 IZ458816 D458817 WVL393280 WLP393280 WBT393280 VRX393280 VIB393280 UYF393280 UOJ393280 UEN393280 TUR393280 TKV393280 TAZ393280 SRD393280 SHH393280 RXL393280 RNP393280 RDT393280 QTX393280 QKB393280 QAF393280 PQJ393280 PGN393280 OWR393280 OMV393280 OCZ393280 NTD393280 NJH393280 MZL393280 MPP393280 MFT393280 LVX393280 LMB393280 LCF393280 KSJ393280 KIN393280 JYR393280 JOV393280 JEZ393280 IVD393280 ILH393280 IBL393280 HRP393280 HHT393280 GXX393280 GOB393280 GEF393280 FUJ393280 FKN393280 FAR393280 EQV393280 EGZ393280 DXD393280 DNH393280 DDL393280 CTP393280 CJT393280 BZX393280 BQB393280 BGF393280 AWJ393280 AMN393280 ACR393280 SV393280 IZ393280 D393281 WVL327744 WLP327744 WBT327744 VRX327744 VIB327744 UYF327744 UOJ327744 UEN327744 TUR327744 TKV327744 TAZ327744 SRD327744 SHH327744 RXL327744 RNP327744 RDT327744 QTX327744 QKB327744 QAF327744 PQJ327744 PGN327744 OWR327744 OMV327744 OCZ327744 NTD327744 NJH327744 MZL327744 MPP327744 MFT327744 LVX327744 LMB327744 LCF327744 KSJ327744 KIN327744 JYR327744 JOV327744 JEZ327744 IVD327744 ILH327744 IBL327744 HRP327744 HHT327744 GXX327744 GOB327744 GEF327744 FUJ327744 FKN327744 FAR327744 EQV327744 EGZ327744 DXD327744 DNH327744 DDL327744 CTP327744 CJT327744 BZX327744 BQB327744 BGF327744 AWJ327744 AMN327744 ACR327744 SV327744 IZ327744 D327745 WVL262208 WLP262208 WBT262208 VRX262208 VIB262208 UYF262208 UOJ262208 UEN262208 TUR262208 TKV262208 TAZ262208 SRD262208 SHH262208 RXL262208 RNP262208 RDT262208 QTX262208 QKB262208 QAF262208 PQJ262208 PGN262208 OWR262208 OMV262208 OCZ262208 NTD262208 NJH262208 MZL262208 MPP262208 MFT262208 LVX262208 LMB262208 LCF262208 KSJ262208 KIN262208 JYR262208 JOV262208 JEZ262208 IVD262208 ILH262208 IBL262208 HRP262208 HHT262208 GXX262208 GOB262208 GEF262208 FUJ262208 FKN262208 FAR262208 EQV262208 EGZ262208 DXD262208 DNH262208 DDL262208 CTP262208 CJT262208 BZX262208 BQB262208 BGF262208 AWJ262208 AMN262208 ACR262208 SV262208 IZ262208 D262209 WVL196672 WLP196672 WBT196672 VRX196672 VIB196672 UYF196672 UOJ196672 UEN196672 TUR196672 TKV196672 TAZ196672 SRD196672 SHH196672 RXL196672 RNP196672 RDT196672 QTX196672 QKB196672 QAF196672 PQJ196672 PGN196672 OWR196672 OMV196672 OCZ196672 NTD196672 NJH196672 MZL196672 MPP196672 MFT196672 LVX196672 LMB196672 LCF196672 KSJ196672 KIN196672 JYR196672 JOV196672 JEZ196672 IVD196672 ILH196672 IBL196672 HRP196672 HHT196672 GXX196672 GOB196672 GEF196672 FUJ196672 FKN196672 FAR196672 EQV196672 EGZ196672 DXD196672 DNH196672 DDL196672 CTP196672 CJT196672 BZX196672 BQB196672 BGF196672 AWJ196672 AMN196672 ACR196672 SV196672 IZ196672 D196673 WVL131136 WLP131136 WBT131136 VRX131136 VIB131136 UYF131136 UOJ131136 UEN131136 TUR131136 TKV131136 TAZ131136 SRD131136 SHH131136 RXL131136 RNP131136 RDT131136 QTX131136 QKB131136 QAF131136 PQJ131136 PGN131136 OWR131136 OMV131136 OCZ131136 NTD131136 NJH131136 MZL131136 MPP131136 MFT131136 LVX131136 LMB131136 LCF131136 KSJ131136 KIN131136 JYR131136 JOV131136 JEZ131136 IVD131136 ILH131136 IBL131136 HRP131136 HHT131136 GXX131136 GOB131136 GEF131136 FUJ131136 FKN131136 FAR131136 EQV131136 EGZ131136 DXD131136 DNH131136 DDL131136 CTP131136 CJT131136 BZX131136 BQB131136 BGF131136 AWJ131136 AMN131136 ACR131136 SV131136 IZ131136 D131137 WVL65600 WLP65600 WBT65600 VRX65600 VIB65600 UYF65600 UOJ65600 UEN65600 TUR65600 TKV65600 TAZ65600 SRD65600 SHH65600 RXL65600 RNP65600 RDT65600 QTX65600 QKB65600 QAF65600 PQJ65600 PGN65600 OWR65600 OMV65600 OCZ65600 NTD65600 NJH65600 MZL65600 MPP65600 MFT65600 LVX65600 LMB65600 LCF65600 KSJ65600 KIN65600 JYR65600 JOV65600 JEZ65600 IVD65600 ILH65600 IBL65600 HRP65600 HHT65600 GXX65600 GOB65600 GEF65600 FUJ65600 FKN65600 FAR65600 EQV65600 EGZ65600 DXD65600 DNH65600 DDL65600 CTP65600 CJT65600 BZX65600 BQB65600 BGF65600 AWJ65600 AMN65600 ACR65600 SV65600 IZ65600 D65601 IZ93 SV93 ACR93 AMN93 AWJ93 BGF93 BQB93 BZX93 CJT93 CTP93 DDL93 DNH93 DXD93 EGZ93 EQV93 FAR93 FKN93 FUJ93 GEF93 GOB93 GXX93 HHT93 HRP93 IBL93 ILH93 IVD93 JEZ93 JOV93 JYR93 KIN93 KSJ93 LCF93 LMB93 LVX93 MFT93 MPP93 MZL93 NJH93 NTD93 OCZ93 OMV93 OWR93 PGN93 PQJ93 QAF93 QKB93 QTX93 RDT93 RNP93 RXL93 SHH93 SRD93 TAZ93 TKV93 TUR93 UEN93 UOJ93 UYF93 VIB93 VRX93 WBT93 WLP93 WVL93 D9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D93 F32 F42 F25 D37:F37 E28">
      <formula1>Choose_YesNo</formula1>
    </dataValidation>
    <dataValidation type="date" allowBlank="1" showInputMessage="1" showErrorMessage="1" error="Please enter a valid date." sqref="I19:K19">
      <formula1>40544</formula1>
      <formula2>43831</formula2>
    </dataValidation>
    <dataValidation type="list" allowBlank="1" showInputMessage="1" showErrorMessage="1" sqref="D7">
      <formula1>Choose_BusinessTypeGeneral</formula1>
    </dataValidation>
    <dataValidation type="list" allowBlank="1" showInputMessage="1" showErrorMessage="1" sqref="G7">
      <formula1>INDIRECT(VLOOKUP($D$7,BusinessTypeLookup,2,FALSE))</formula1>
    </dataValidation>
    <dataValidation type="list" allowBlank="1" showInputMessage="1" showErrorMessage="1" sqref="C27">
      <formula1>Choose_ReUpgrades</formula1>
    </dataValidation>
    <dataValidation type="list" allowBlank="1" showInputMessage="1" showErrorMessage="1" sqref="E29:F29">
      <formula1>Choose_MasterElectrician</formula1>
    </dataValidation>
    <dataValidation type="list" allowBlank="1" showInputMessage="1" showErrorMessage="1" sqref="G80">
      <formula1>Choose_Payee</formula1>
    </dataValidation>
  </dataValidations>
  <hyperlinks>
    <hyperlink ref="I74" r:id="rId3"/>
  </hyperlinks>
  <printOptions horizontalCentered="1"/>
  <pageMargins left="0.35" right="0.26" top="0.33" bottom="0.22" header="0.2" footer="0.21"/>
  <pageSetup scale="66" fitToWidth="2" orientation="portrait" r:id="rId4"/>
  <headerFooter differentFirst="1">
    <oddFooter>&amp;LCustomer Signature__________________________&amp;RPage &amp;P of &amp;N</oddFooter>
  </headerFooter>
  <rowBreaks count="1" manualBreakCount="1">
    <brk id="95"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2049" r:id="rId7" name="Check Box 1">
              <controlPr defaultSize="0" autoFill="0" autoLine="0" autoPict="0">
                <anchor moveWithCells="1">
                  <from>
                    <xdr:col>4</xdr:col>
                    <xdr:colOff>85725</xdr:colOff>
                    <xdr:row>39</xdr:row>
                    <xdr:rowOff>161925</xdr:rowOff>
                  </from>
                  <to>
                    <xdr:col>5</xdr:col>
                    <xdr:colOff>76200</xdr:colOff>
                    <xdr:row>41</xdr:row>
                    <xdr:rowOff>19050</xdr:rowOff>
                  </to>
                </anchor>
              </controlPr>
            </control>
          </mc:Choice>
        </mc:AlternateContent>
        <mc:AlternateContent xmlns:mc="http://schemas.openxmlformats.org/markup-compatibility/2006">
          <mc:Choice Requires="x14">
            <control shapeId="2050" r:id="rId8" name="Check Box 2">
              <controlPr defaultSize="0" autoFill="0" autoLine="0" autoPict="0">
                <anchor moveWithCells="1">
                  <from>
                    <xdr:col>6</xdr:col>
                    <xdr:colOff>542925</xdr:colOff>
                    <xdr:row>39</xdr:row>
                    <xdr:rowOff>161925</xdr:rowOff>
                  </from>
                  <to>
                    <xdr:col>7</xdr:col>
                    <xdr:colOff>685800</xdr:colOff>
                    <xdr:row>41</xdr:row>
                    <xdr:rowOff>19050</xdr:rowOff>
                  </to>
                </anchor>
              </controlPr>
            </control>
          </mc:Choice>
        </mc:AlternateContent>
        <mc:AlternateContent xmlns:mc="http://schemas.openxmlformats.org/markup-compatibility/2006">
          <mc:Choice Requires="x14">
            <control shapeId="2051" r:id="rId9" name="Check Box 3">
              <controlPr defaultSize="0" autoFill="0" autoLine="0" autoPict="0">
                <anchor moveWithCells="1">
                  <from>
                    <xdr:col>5</xdr:col>
                    <xdr:colOff>209550</xdr:colOff>
                    <xdr:row>39</xdr:row>
                    <xdr:rowOff>161925</xdr:rowOff>
                  </from>
                  <to>
                    <xdr:col>6</xdr:col>
                    <xdr:colOff>400050</xdr:colOff>
                    <xdr:row>41</xdr:row>
                    <xdr:rowOff>19050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1466850</xdr:colOff>
                    <xdr:row>74</xdr:row>
                    <xdr:rowOff>0</xdr:rowOff>
                  </from>
                  <to>
                    <xdr:col>3</xdr:col>
                    <xdr:colOff>0</xdr:colOff>
                    <xdr:row>76</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581025</xdr:colOff>
                    <xdr:row>74</xdr:row>
                    <xdr:rowOff>0</xdr:rowOff>
                  </from>
                  <to>
                    <xdr:col>7</xdr:col>
                    <xdr:colOff>38100</xdr:colOff>
                    <xdr:row>76</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258</xdr:col>
                    <xdr:colOff>1466850</xdr:colOff>
                    <xdr:row>74</xdr:row>
                    <xdr:rowOff>0</xdr:rowOff>
                  </from>
                  <to>
                    <xdr:col>259</xdr:col>
                    <xdr:colOff>285750</xdr:colOff>
                    <xdr:row>76</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262</xdr:col>
                    <xdr:colOff>581025</xdr:colOff>
                    <xdr:row>74</xdr:row>
                    <xdr:rowOff>0</xdr:rowOff>
                  </from>
                  <to>
                    <xdr:col>263</xdr:col>
                    <xdr:colOff>95250</xdr:colOff>
                    <xdr:row>76</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514</xdr:col>
                    <xdr:colOff>1466850</xdr:colOff>
                    <xdr:row>74</xdr:row>
                    <xdr:rowOff>0</xdr:rowOff>
                  </from>
                  <to>
                    <xdr:col>515</xdr:col>
                    <xdr:colOff>285750</xdr:colOff>
                    <xdr:row>76</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518</xdr:col>
                    <xdr:colOff>581025</xdr:colOff>
                    <xdr:row>74</xdr:row>
                    <xdr:rowOff>0</xdr:rowOff>
                  </from>
                  <to>
                    <xdr:col>519</xdr:col>
                    <xdr:colOff>95250</xdr:colOff>
                    <xdr:row>76</xdr:row>
                    <xdr:rowOff>19050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770</xdr:col>
                    <xdr:colOff>1466850</xdr:colOff>
                    <xdr:row>74</xdr:row>
                    <xdr:rowOff>0</xdr:rowOff>
                  </from>
                  <to>
                    <xdr:col>771</xdr:col>
                    <xdr:colOff>285750</xdr:colOff>
                    <xdr:row>76</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774</xdr:col>
                    <xdr:colOff>581025</xdr:colOff>
                    <xdr:row>74</xdr:row>
                    <xdr:rowOff>0</xdr:rowOff>
                  </from>
                  <to>
                    <xdr:col>775</xdr:col>
                    <xdr:colOff>95250</xdr:colOff>
                    <xdr:row>76</xdr:row>
                    <xdr:rowOff>19050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1026</xdr:col>
                    <xdr:colOff>1466850</xdr:colOff>
                    <xdr:row>74</xdr:row>
                    <xdr:rowOff>0</xdr:rowOff>
                  </from>
                  <to>
                    <xdr:col>1027</xdr:col>
                    <xdr:colOff>285750</xdr:colOff>
                    <xdr:row>76</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1030</xdr:col>
                    <xdr:colOff>581025</xdr:colOff>
                    <xdr:row>74</xdr:row>
                    <xdr:rowOff>0</xdr:rowOff>
                  </from>
                  <to>
                    <xdr:col>1031</xdr:col>
                    <xdr:colOff>95250</xdr:colOff>
                    <xdr:row>76</xdr:row>
                    <xdr:rowOff>19050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1282</xdr:col>
                    <xdr:colOff>1466850</xdr:colOff>
                    <xdr:row>74</xdr:row>
                    <xdr:rowOff>0</xdr:rowOff>
                  </from>
                  <to>
                    <xdr:col>1283</xdr:col>
                    <xdr:colOff>285750</xdr:colOff>
                    <xdr:row>76</xdr:row>
                    <xdr:rowOff>19050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1286</xdr:col>
                    <xdr:colOff>581025</xdr:colOff>
                    <xdr:row>74</xdr:row>
                    <xdr:rowOff>0</xdr:rowOff>
                  </from>
                  <to>
                    <xdr:col>1287</xdr:col>
                    <xdr:colOff>95250</xdr:colOff>
                    <xdr:row>76</xdr:row>
                    <xdr:rowOff>19050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1538</xdr:col>
                    <xdr:colOff>1466850</xdr:colOff>
                    <xdr:row>74</xdr:row>
                    <xdr:rowOff>0</xdr:rowOff>
                  </from>
                  <to>
                    <xdr:col>1539</xdr:col>
                    <xdr:colOff>285750</xdr:colOff>
                    <xdr:row>76</xdr:row>
                    <xdr:rowOff>19050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1542</xdr:col>
                    <xdr:colOff>581025</xdr:colOff>
                    <xdr:row>74</xdr:row>
                    <xdr:rowOff>0</xdr:rowOff>
                  </from>
                  <to>
                    <xdr:col>1543</xdr:col>
                    <xdr:colOff>95250</xdr:colOff>
                    <xdr:row>76</xdr:row>
                    <xdr:rowOff>19050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1794</xdr:col>
                    <xdr:colOff>1466850</xdr:colOff>
                    <xdr:row>74</xdr:row>
                    <xdr:rowOff>0</xdr:rowOff>
                  </from>
                  <to>
                    <xdr:col>1795</xdr:col>
                    <xdr:colOff>285750</xdr:colOff>
                    <xdr:row>76</xdr:row>
                    <xdr:rowOff>19050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1798</xdr:col>
                    <xdr:colOff>581025</xdr:colOff>
                    <xdr:row>74</xdr:row>
                    <xdr:rowOff>0</xdr:rowOff>
                  </from>
                  <to>
                    <xdr:col>1799</xdr:col>
                    <xdr:colOff>95250</xdr:colOff>
                    <xdr:row>76</xdr:row>
                    <xdr:rowOff>19050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2050</xdr:col>
                    <xdr:colOff>1466850</xdr:colOff>
                    <xdr:row>74</xdr:row>
                    <xdr:rowOff>0</xdr:rowOff>
                  </from>
                  <to>
                    <xdr:col>2051</xdr:col>
                    <xdr:colOff>285750</xdr:colOff>
                    <xdr:row>76</xdr:row>
                    <xdr:rowOff>19050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2054</xdr:col>
                    <xdr:colOff>581025</xdr:colOff>
                    <xdr:row>74</xdr:row>
                    <xdr:rowOff>0</xdr:rowOff>
                  </from>
                  <to>
                    <xdr:col>2055</xdr:col>
                    <xdr:colOff>95250</xdr:colOff>
                    <xdr:row>76</xdr:row>
                    <xdr:rowOff>19050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2306</xdr:col>
                    <xdr:colOff>1466850</xdr:colOff>
                    <xdr:row>74</xdr:row>
                    <xdr:rowOff>0</xdr:rowOff>
                  </from>
                  <to>
                    <xdr:col>2307</xdr:col>
                    <xdr:colOff>285750</xdr:colOff>
                    <xdr:row>76</xdr:row>
                    <xdr:rowOff>19050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2310</xdr:col>
                    <xdr:colOff>581025</xdr:colOff>
                    <xdr:row>74</xdr:row>
                    <xdr:rowOff>0</xdr:rowOff>
                  </from>
                  <to>
                    <xdr:col>2311</xdr:col>
                    <xdr:colOff>95250</xdr:colOff>
                    <xdr:row>76</xdr:row>
                    <xdr:rowOff>19050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2562</xdr:col>
                    <xdr:colOff>1466850</xdr:colOff>
                    <xdr:row>74</xdr:row>
                    <xdr:rowOff>0</xdr:rowOff>
                  </from>
                  <to>
                    <xdr:col>2563</xdr:col>
                    <xdr:colOff>285750</xdr:colOff>
                    <xdr:row>76</xdr:row>
                    <xdr:rowOff>19050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2566</xdr:col>
                    <xdr:colOff>581025</xdr:colOff>
                    <xdr:row>74</xdr:row>
                    <xdr:rowOff>0</xdr:rowOff>
                  </from>
                  <to>
                    <xdr:col>2567</xdr:col>
                    <xdr:colOff>95250</xdr:colOff>
                    <xdr:row>76</xdr:row>
                    <xdr:rowOff>19050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2818</xdr:col>
                    <xdr:colOff>1466850</xdr:colOff>
                    <xdr:row>74</xdr:row>
                    <xdr:rowOff>0</xdr:rowOff>
                  </from>
                  <to>
                    <xdr:col>2819</xdr:col>
                    <xdr:colOff>285750</xdr:colOff>
                    <xdr:row>76</xdr:row>
                    <xdr:rowOff>19050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2822</xdr:col>
                    <xdr:colOff>581025</xdr:colOff>
                    <xdr:row>74</xdr:row>
                    <xdr:rowOff>0</xdr:rowOff>
                  </from>
                  <to>
                    <xdr:col>2823</xdr:col>
                    <xdr:colOff>95250</xdr:colOff>
                    <xdr:row>76</xdr:row>
                    <xdr:rowOff>19050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3074</xdr:col>
                    <xdr:colOff>1466850</xdr:colOff>
                    <xdr:row>74</xdr:row>
                    <xdr:rowOff>0</xdr:rowOff>
                  </from>
                  <to>
                    <xdr:col>3075</xdr:col>
                    <xdr:colOff>285750</xdr:colOff>
                    <xdr:row>76</xdr:row>
                    <xdr:rowOff>19050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3078</xdr:col>
                    <xdr:colOff>581025</xdr:colOff>
                    <xdr:row>74</xdr:row>
                    <xdr:rowOff>0</xdr:rowOff>
                  </from>
                  <to>
                    <xdr:col>3079</xdr:col>
                    <xdr:colOff>95250</xdr:colOff>
                    <xdr:row>76</xdr:row>
                    <xdr:rowOff>19050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3330</xdr:col>
                    <xdr:colOff>1466850</xdr:colOff>
                    <xdr:row>74</xdr:row>
                    <xdr:rowOff>0</xdr:rowOff>
                  </from>
                  <to>
                    <xdr:col>3331</xdr:col>
                    <xdr:colOff>285750</xdr:colOff>
                    <xdr:row>76</xdr:row>
                    <xdr:rowOff>19050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3334</xdr:col>
                    <xdr:colOff>581025</xdr:colOff>
                    <xdr:row>74</xdr:row>
                    <xdr:rowOff>0</xdr:rowOff>
                  </from>
                  <to>
                    <xdr:col>3335</xdr:col>
                    <xdr:colOff>95250</xdr:colOff>
                    <xdr:row>76</xdr:row>
                    <xdr:rowOff>19050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3586</xdr:col>
                    <xdr:colOff>1466850</xdr:colOff>
                    <xdr:row>74</xdr:row>
                    <xdr:rowOff>0</xdr:rowOff>
                  </from>
                  <to>
                    <xdr:col>3587</xdr:col>
                    <xdr:colOff>285750</xdr:colOff>
                    <xdr:row>76</xdr:row>
                    <xdr:rowOff>19050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3590</xdr:col>
                    <xdr:colOff>581025</xdr:colOff>
                    <xdr:row>74</xdr:row>
                    <xdr:rowOff>0</xdr:rowOff>
                  </from>
                  <to>
                    <xdr:col>3591</xdr:col>
                    <xdr:colOff>95250</xdr:colOff>
                    <xdr:row>76</xdr:row>
                    <xdr:rowOff>19050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3842</xdr:col>
                    <xdr:colOff>1466850</xdr:colOff>
                    <xdr:row>74</xdr:row>
                    <xdr:rowOff>0</xdr:rowOff>
                  </from>
                  <to>
                    <xdr:col>3843</xdr:col>
                    <xdr:colOff>285750</xdr:colOff>
                    <xdr:row>76</xdr:row>
                    <xdr:rowOff>19050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3846</xdr:col>
                    <xdr:colOff>581025</xdr:colOff>
                    <xdr:row>74</xdr:row>
                    <xdr:rowOff>0</xdr:rowOff>
                  </from>
                  <to>
                    <xdr:col>3847</xdr:col>
                    <xdr:colOff>95250</xdr:colOff>
                    <xdr:row>76</xdr:row>
                    <xdr:rowOff>19050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4098</xdr:col>
                    <xdr:colOff>1466850</xdr:colOff>
                    <xdr:row>74</xdr:row>
                    <xdr:rowOff>0</xdr:rowOff>
                  </from>
                  <to>
                    <xdr:col>4099</xdr:col>
                    <xdr:colOff>285750</xdr:colOff>
                    <xdr:row>76</xdr:row>
                    <xdr:rowOff>19050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4102</xdr:col>
                    <xdr:colOff>581025</xdr:colOff>
                    <xdr:row>74</xdr:row>
                    <xdr:rowOff>0</xdr:rowOff>
                  </from>
                  <to>
                    <xdr:col>4103</xdr:col>
                    <xdr:colOff>95250</xdr:colOff>
                    <xdr:row>76</xdr:row>
                    <xdr:rowOff>19050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4354</xdr:col>
                    <xdr:colOff>1466850</xdr:colOff>
                    <xdr:row>74</xdr:row>
                    <xdr:rowOff>0</xdr:rowOff>
                  </from>
                  <to>
                    <xdr:col>4355</xdr:col>
                    <xdr:colOff>285750</xdr:colOff>
                    <xdr:row>76</xdr:row>
                    <xdr:rowOff>19050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4358</xdr:col>
                    <xdr:colOff>581025</xdr:colOff>
                    <xdr:row>74</xdr:row>
                    <xdr:rowOff>0</xdr:rowOff>
                  </from>
                  <to>
                    <xdr:col>4359</xdr:col>
                    <xdr:colOff>95250</xdr:colOff>
                    <xdr:row>76</xdr:row>
                    <xdr:rowOff>19050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4610</xdr:col>
                    <xdr:colOff>1466850</xdr:colOff>
                    <xdr:row>74</xdr:row>
                    <xdr:rowOff>0</xdr:rowOff>
                  </from>
                  <to>
                    <xdr:col>4611</xdr:col>
                    <xdr:colOff>285750</xdr:colOff>
                    <xdr:row>76</xdr:row>
                    <xdr:rowOff>19050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4614</xdr:col>
                    <xdr:colOff>581025</xdr:colOff>
                    <xdr:row>74</xdr:row>
                    <xdr:rowOff>0</xdr:rowOff>
                  </from>
                  <to>
                    <xdr:col>4615</xdr:col>
                    <xdr:colOff>95250</xdr:colOff>
                    <xdr:row>76</xdr:row>
                    <xdr:rowOff>19050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4866</xdr:col>
                    <xdr:colOff>1466850</xdr:colOff>
                    <xdr:row>74</xdr:row>
                    <xdr:rowOff>0</xdr:rowOff>
                  </from>
                  <to>
                    <xdr:col>4867</xdr:col>
                    <xdr:colOff>285750</xdr:colOff>
                    <xdr:row>76</xdr:row>
                    <xdr:rowOff>19050</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4870</xdr:col>
                    <xdr:colOff>581025</xdr:colOff>
                    <xdr:row>74</xdr:row>
                    <xdr:rowOff>0</xdr:rowOff>
                  </from>
                  <to>
                    <xdr:col>4871</xdr:col>
                    <xdr:colOff>95250</xdr:colOff>
                    <xdr:row>76</xdr:row>
                    <xdr:rowOff>19050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5122</xdr:col>
                    <xdr:colOff>1466850</xdr:colOff>
                    <xdr:row>74</xdr:row>
                    <xdr:rowOff>0</xdr:rowOff>
                  </from>
                  <to>
                    <xdr:col>5123</xdr:col>
                    <xdr:colOff>285750</xdr:colOff>
                    <xdr:row>76</xdr:row>
                    <xdr:rowOff>19050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5126</xdr:col>
                    <xdr:colOff>581025</xdr:colOff>
                    <xdr:row>74</xdr:row>
                    <xdr:rowOff>0</xdr:rowOff>
                  </from>
                  <to>
                    <xdr:col>5127</xdr:col>
                    <xdr:colOff>95250</xdr:colOff>
                    <xdr:row>76</xdr:row>
                    <xdr:rowOff>19050</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5378</xdr:col>
                    <xdr:colOff>1466850</xdr:colOff>
                    <xdr:row>74</xdr:row>
                    <xdr:rowOff>0</xdr:rowOff>
                  </from>
                  <to>
                    <xdr:col>5379</xdr:col>
                    <xdr:colOff>285750</xdr:colOff>
                    <xdr:row>76</xdr:row>
                    <xdr:rowOff>19050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5382</xdr:col>
                    <xdr:colOff>581025</xdr:colOff>
                    <xdr:row>74</xdr:row>
                    <xdr:rowOff>0</xdr:rowOff>
                  </from>
                  <to>
                    <xdr:col>5383</xdr:col>
                    <xdr:colOff>95250</xdr:colOff>
                    <xdr:row>76</xdr:row>
                    <xdr:rowOff>19050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5634</xdr:col>
                    <xdr:colOff>1466850</xdr:colOff>
                    <xdr:row>74</xdr:row>
                    <xdr:rowOff>0</xdr:rowOff>
                  </from>
                  <to>
                    <xdr:col>5635</xdr:col>
                    <xdr:colOff>285750</xdr:colOff>
                    <xdr:row>76</xdr:row>
                    <xdr:rowOff>19050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5638</xdr:col>
                    <xdr:colOff>581025</xdr:colOff>
                    <xdr:row>74</xdr:row>
                    <xdr:rowOff>0</xdr:rowOff>
                  </from>
                  <to>
                    <xdr:col>5639</xdr:col>
                    <xdr:colOff>95250</xdr:colOff>
                    <xdr:row>76</xdr:row>
                    <xdr:rowOff>19050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5890</xdr:col>
                    <xdr:colOff>1466850</xdr:colOff>
                    <xdr:row>74</xdr:row>
                    <xdr:rowOff>0</xdr:rowOff>
                  </from>
                  <to>
                    <xdr:col>5891</xdr:col>
                    <xdr:colOff>285750</xdr:colOff>
                    <xdr:row>76</xdr:row>
                    <xdr:rowOff>19050</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5894</xdr:col>
                    <xdr:colOff>581025</xdr:colOff>
                    <xdr:row>74</xdr:row>
                    <xdr:rowOff>0</xdr:rowOff>
                  </from>
                  <to>
                    <xdr:col>5895</xdr:col>
                    <xdr:colOff>95250</xdr:colOff>
                    <xdr:row>76</xdr:row>
                    <xdr:rowOff>19050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6146</xdr:col>
                    <xdr:colOff>1466850</xdr:colOff>
                    <xdr:row>74</xdr:row>
                    <xdr:rowOff>0</xdr:rowOff>
                  </from>
                  <to>
                    <xdr:col>6147</xdr:col>
                    <xdr:colOff>285750</xdr:colOff>
                    <xdr:row>76</xdr:row>
                    <xdr:rowOff>19050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6150</xdr:col>
                    <xdr:colOff>581025</xdr:colOff>
                    <xdr:row>74</xdr:row>
                    <xdr:rowOff>0</xdr:rowOff>
                  </from>
                  <to>
                    <xdr:col>6151</xdr:col>
                    <xdr:colOff>95250</xdr:colOff>
                    <xdr:row>76</xdr:row>
                    <xdr:rowOff>19050</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6402</xdr:col>
                    <xdr:colOff>1466850</xdr:colOff>
                    <xdr:row>74</xdr:row>
                    <xdr:rowOff>0</xdr:rowOff>
                  </from>
                  <to>
                    <xdr:col>6403</xdr:col>
                    <xdr:colOff>285750</xdr:colOff>
                    <xdr:row>76</xdr:row>
                    <xdr:rowOff>19050</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6406</xdr:col>
                    <xdr:colOff>581025</xdr:colOff>
                    <xdr:row>74</xdr:row>
                    <xdr:rowOff>0</xdr:rowOff>
                  </from>
                  <to>
                    <xdr:col>6407</xdr:col>
                    <xdr:colOff>95250</xdr:colOff>
                    <xdr:row>76</xdr:row>
                    <xdr:rowOff>19050</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6658</xdr:col>
                    <xdr:colOff>1466850</xdr:colOff>
                    <xdr:row>74</xdr:row>
                    <xdr:rowOff>0</xdr:rowOff>
                  </from>
                  <to>
                    <xdr:col>6659</xdr:col>
                    <xdr:colOff>285750</xdr:colOff>
                    <xdr:row>76</xdr:row>
                    <xdr:rowOff>19050</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6662</xdr:col>
                    <xdr:colOff>581025</xdr:colOff>
                    <xdr:row>74</xdr:row>
                    <xdr:rowOff>0</xdr:rowOff>
                  </from>
                  <to>
                    <xdr:col>6663</xdr:col>
                    <xdr:colOff>95250</xdr:colOff>
                    <xdr:row>76</xdr:row>
                    <xdr:rowOff>19050</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6914</xdr:col>
                    <xdr:colOff>1466850</xdr:colOff>
                    <xdr:row>74</xdr:row>
                    <xdr:rowOff>0</xdr:rowOff>
                  </from>
                  <to>
                    <xdr:col>6915</xdr:col>
                    <xdr:colOff>285750</xdr:colOff>
                    <xdr:row>76</xdr:row>
                    <xdr:rowOff>19050</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6918</xdr:col>
                    <xdr:colOff>581025</xdr:colOff>
                    <xdr:row>74</xdr:row>
                    <xdr:rowOff>0</xdr:rowOff>
                  </from>
                  <to>
                    <xdr:col>6919</xdr:col>
                    <xdr:colOff>95250</xdr:colOff>
                    <xdr:row>76</xdr:row>
                    <xdr:rowOff>19050</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7170</xdr:col>
                    <xdr:colOff>1466850</xdr:colOff>
                    <xdr:row>74</xdr:row>
                    <xdr:rowOff>0</xdr:rowOff>
                  </from>
                  <to>
                    <xdr:col>7171</xdr:col>
                    <xdr:colOff>285750</xdr:colOff>
                    <xdr:row>76</xdr:row>
                    <xdr:rowOff>19050</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7174</xdr:col>
                    <xdr:colOff>581025</xdr:colOff>
                    <xdr:row>74</xdr:row>
                    <xdr:rowOff>0</xdr:rowOff>
                  </from>
                  <to>
                    <xdr:col>7175</xdr:col>
                    <xdr:colOff>95250</xdr:colOff>
                    <xdr:row>76</xdr:row>
                    <xdr:rowOff>19050</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7426</xdr:col>
                    <xdr:colOff>1466850</xdr:colOff>
                    <xdr:row>74</xdr:row>
                    <xdr:rowOff>0</xdr:rowOff>
                  </from>
                  <to>
                    <xdr:col>7427</xdr:col>
                    <xdr:colOff>285750</xdr:colOff>
                    <xdr:row>76</xdr:row>
                    <xdr:rowOff>19050</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7430</xdr:col>
                    <xdr:colOff>581025</xdr:colOff>
                    <xdr:row>74</xdr:row>
                    <xdr:rowOff>0</xdr:rowOff>
                  </from>
                  <to>
                    <xdr:col>7431</xdr:col>
                    <xdr:colOff>95250</xdr:colOff>
                    <xdr:row>76</xdr:row>
                    <xdr:rowOff>19050</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7682</xdr:col>
                    <xdr:colOff>1466850</xdr:colOff>
                    <xdr:row>74</xdr:row>
                    <xdr:rowOff>0</xdr:rowOff>
                  </from>
                  <to>
                    <xdr:col>7683</xdr:col>
                    <xdr:colOff>285750</xdr:colOff>
                    <xdr:row>76</xdr:row>
                    <xdr:rowOff>19050</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7686</xdr:col>
                    <xdr:colOff>581025</xdr:colOff>
                    <xdr:row>74</xdr:row>
                    <xdr:rowOff>0</xdr:rowOff>
                  </from>
                  <to>
                    <xdr:col>7687</xdr:col>
                    <xdr:colOff>95250</xdr:colOff>
                    <xdr:row>76</xdr:row>
                    <xdr:rowOff>19050</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7938</xdr:col>
                    <xdr:colOff>1466850</xdr:colOff>
                    <xdr:row>74</xdr:row>
                    <xdr:rowOff>0</xdr:rowOff>
                  </from>
                  <to>
                    <xdr:col>7939</xdr:col>
                    <xdr:colOff>285750</xdr:colOff>
                    <xdr:row>76</xdr:row>
                    <xdr:rowOff>19050</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7942</xdr:col>
                    <xdr:colOff>581025</xdr:colOff>
                    <xdr:row>74</xdr:row>
                    <xdr:rowOff>0</xdr:rowOff>
                  </from>
                  <to>
                    <xdr:col>7943</xdr:col>
                    <xdr:colOff>95250</xdr:colOff>
                    <xdr:row>76</xdr:row>
                    <xdr:rowOff>19050</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8194</xdr:col>
                    <xdr:colOff>1466850</xdr:colOff>
                    <xdr:row>74</xdr:row>
                    <xdr:rowOff>0</xdr:rowOff>
                  </from>
                  <to>
                    <xdr:col>8195</xdr:col>
                    <xdr:colOff>285750</xdr:colOff>
                    <xdr:row>76</xdr:row>
                    <xdr:rowOff>19050</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8198</xdr:col>
                    <xdr:colOff>581025</xdr:colOff>
                    <xdr:row>74</xdr:row>
                    <xdr:rowOff>0</xdr:rowOff>
                  </from>
                  <to>
                    <xdr:col>8199</xdr:col>
                    <xdr:colOff>95250</xdr:colOff>
                    <xdr:row>76</xdr:row>
                    <xdr:rowOff>19050</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8450</xdr:col>
                    <xdr:colOff>1466850</xdr:colOff>
                    <xdr:row>74</xdr:row>
                    <xdr:rowOff>0</xdr:rowOff>
                  </from>
                  <to>
                    <xdr:col>8451</xdr:col>
                    <xdr:colOff>285750</xdr:colOff>
                    <xdr:row>76</xdr:row>
                    <xdr:rowOff>19050</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8454</xdr:col>
                    <xdr:colOff>581025</xdr:colOff>
                    <xdr:row>74</xdr:row>
                    <xdr:rowOff>0</xdr:rowOff>
                  </from>
                  <to>
                    <xdr:col>8455</xdr:col>
                    <xdr:colOff>95250</xdr:colOff>
                    <xdr:row>76</xdr:row>
                    <xdr:rowOff>19050</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8706</xdr:col>
                    <xdr:colOff>1466850</xdr:colOff>
                    <xdr:row>74</xdr:row>
                    <xdr:rowOff>0</xdr:rowOff>
                  </from>
                  <to>
                    <xdr:col>8707</xdr:col>
                    <xdr:colOff>285750</xdr:colOff>
                    <xdr:row>76</xdr:row>
                    <xdr:rowOff>19050</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8710</xdr:col>
                    <xdr:colOff>581025</xdr:colOff>
                    <xdr:row>74</xdr:row>
                    <xdr:rowOff>0</xdr:rowOff>
                  </from>
                  <to>
                    <xdr:col>8711</xdr:col>
                    <xdr:colOff>95250</xdr:colOff>
                    <xdr:row>76</xdr:row>
                    <xdr:rowOff>19050</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8962</xdr:col>
                    <xdr:colOff>1466850</xdr:colOff>
                    <xdr:row>74</xdr:row>
                    <xdr:rowOff>0</xdr:rowOff>
                  </from>
                  <to>
                    <xdr:col>8963</xdr:col>
                    <xdr:colOff>285750</xdr:colOff>
                    <xdr:row>76</xdr:row>
                    <xdr:rowOff>19050</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8966</xdr:col>
                    <xdr:colOff>581025</xdr:colOff>
                    <xdr:row>74</xdr:row>
                    <xdr:rowOff>0</xdr:rowOff>
                  </from>
                  <to>
                    <xdr:col>8967</xdr:col>
                    <xdr:colOff>95250</xdr:colOff>
                    <xdr:row>76</xdr:row>
                    <xdr:rowOff>19050</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from>
                    <xdr:col>9218</xdr:col>
                    <xdr:colOff>1466850</xdr:colOff>
                    <xdr:row>74</xdr:row>
                    <xdr:rowOff>0</xdr:rowOff>
                  </from>
                  <to>
                    <xdr:col>9219</xdr:col>
                    <xdr:colOff>285750</xdr:colOff>
                    <xdr:row>76</xdr:row>
                    <xdr:rowOff>19050</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from>
                    <xdr:col>9222</xdr:col>
                    <xdr:colOff>581025</xdr:colOff>
                    <xdr:row>74</xdr:row>
                    <xdr:rowOff>0</xdr:rowOff>
                  </from>
                  <to>
                    <xdr:col>9223</xdr:col>
                    <xdr:colOff>95250</xdr:colOff>
                    <xdr:row>76</xdr:row>
                    <xdr:rowOff>19050</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from>
                    <xdr:col>9474</xdr:col>
                    <xdr:colOff>1466850</xdr:colOff>
                    <xdr:row>74</xdr:row>
                    <xdr:rowOff>0</xdr:rowOff>
                  </from>
                  <to>
                    <xdr:col>9475</xdr:col>
                    <xdr:colOff>285750</xdr:colOff>
                    <xdr:row>76</xdr:row>
                    <xdr:rowOff>19050</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from>
                    <xdr:col>9478</xdr:col>
                    <xdr:colOff>581025</xdr:colOff>
                    <xdr:row>74</xdr:row>
                    <xdr:rowOff>0</xdr:rowOff>
                  </from>
                  <to>
                    <xdr:col>9479</xdr:col>
                    <xdr:colOff>95250</xdr:colOff>
                    <xdr:row>76</xdr:row>
                    <xdr:rowOff>19050</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from>
                    <xdr:col>9730</xdr:col>
                    <xdr:colOff>1466850</xdr:colOff>
                    <xdr:row>74</xdr:row>
                    <xdr:rowOff>0</xdr:rowOff>
                  </from>
                  <to>
                    <xdr:col>9731</xdr:col>
                    <xdr:colOff>285750</xdr:colOff>
                    <xdr:row>76</xdr:row>
                    <xdr:rowOff>19050</xdr:rowOff>
                  </to>
                </anchor>
              </controlPr>
            </control>
          </mc:Choice>
        </mc:AlternateContent>
        <mc:AlternateContent xmlns:mc="http://schemas.openxmlformats.org/markup-compatibility/2006">
          <mc:Choice Requires="x14">
            <control shapeId="2132" r:id="rId87" name="Check Box 84">
              <controlPr defaultSize="0" autoFill="0" autoLine="0" autoPict="0">
                <anchor moveWithCells="1">
                  <from>
                    <xdr:col>9734</xdr:col>
                    <xdr:colOff>581025</xdr:colOff>
                    <xdr:row>74</xdr:row>
                    <xdr:rowOff>0</xdr:rowOff>
                  </from>
                  <to>
                    <xdr:col>9735</xdr:col>
                    <xdr:colOff>95250</xdr:colOff>
                    <xdr:row>76</xdr:row>
                    <xdr:rowOff>19050</xdr:rowOff>
                  </to>
                </anchor>
              </controlPr>
            </control>
          </mc:Choice>
        </mc:AlternateContent>
        <mc:AlternateContent xmlns:mc="http://schemas.openxmlformats.org/markup-compatibility/2006">
          <mc:Choice Requires="x14">
            <control shapeId="2133" r:id="rId88" name="Check Box 85">
              <controlPr defaultSize="0" autoFill="0" autoLine="0" autoPict="0">
                <anchor moveWithCells="1">
                  <from>
                    <xdr:col>9986</xdr:col>
                    <xdr:colOff>1466850</xdr:colOff>
                    <xdr:row>74</xdr:row>
                    <xdr:rowOff>0</xdr:rowOff>
                  </from>
                  <to>
                    <xdr:col>9987</xdr:col>
                    <xdr:colOff>285750</xdr:colOff>
                    <xdr:row>76</xdr:row>
                    <xdr:rowOff>19050</xdr:rowOff>
                  </to>
                </anchor>
              </controlPr>
            </control>
          </mc:Choice>
        </mc:AlternateContent>
        <mc:AlternateContent xmlns:mc="http://schemas.openxmlformats.org/markup-compatibility/2006">
          <mc:Choice Requires="x14">
            <control shapeId="2134" r:id="rId89" name="Check Box 86">
              <controlPr defaultSize="0" autoFill="0" autoLine="0" autoPict="0">
                <anchor moveWithCells="1">
                  <from>
                    <xdr:col>9990</xdr:col>
                    <xdr:colOff>581025</xdr:colOff>
                    <xdr:row>74</xdr:row>
                    <xdr:rowOff>0</xdr:rowOff>
                  </from>
                  <to>
                    <xdr:col>9991</xdr:col>
                    <xdr:colOff>95250</xdr:colOff>
                    <xdr:row>76</xdr:row>
                    <xdr:rowOff>19050</xdr:rowOff>
                  </to>
                </anchor>
              </controlPr>
            </control>
          </mc:Choice>
        </mc:AlternateContent>
        <mc:AlternateContent xmlns:mc="http://schemas.openxmlformats.org/markup-compatibility/2006">
          <mc:Choice Requires="x14">
            <control shapeId="2135" r:id="rId90" name="Check Box 87">
              <controlPr defaultSize="0" autoFill="0" autoLine="0" autoPict="0">
                <anchor moveWithCells="1">
                  <from>
                    <xdr:col>10242</xdr:col>
                    <xdr:colOff>1466850</xdr:colOff>
                    <xdr:row>74</xdr:row>
                    <xdr:rowOff>0</xdr:rowOff>
                  </from>
                  <to>
                    <xdr:col>10243</xdr:col>
                    <xdr:colOff>285750</xdr:colOff>
                    <xdr:row>76</xdr:row>
                    <xdr:rowOff>19050</xdr:rowOff>
                  </to>
                </anchor>
              </controlPr>
            </control>
          </mc:Choice>
        </mc:AlternateContent>
        <mc:AlternateContent xmlns:mc="http://schemas.openxmlformats.org/markup-compatibility/2006">
          <mc:Choice Requires="x14">
            <control shapeId="2136" r:id="rId91" name="Check Box 88">
              <controlPr defaultSize="0" autoFill="0" autoLine="0" autoPict="0">
                <anchor moveWithCells="1">
                  <from>
                    <xdr:col>10246</xdr:col>
                    <xdr:colOff>581025</xdr:colOff>
                    <xdr:row>74</xdr:row>
                    <xdr:rowOff>0</xdr:rowOff>
                  </from>
                  <to>
                    <xdr:col>10247</xdr:col>
                    <xdr:colOff>95250</xdr:colOff>
                    <xdr:row>76</xdr:row>
                    <xdr:rowOff>19050</xdr:rowOff>
                  </to>
                </anchor>
              </controlPr>
            </control>
          </mc:Choice>
        </mc:AlternateContent>
        <mc:AlternateContent xmlns:mc="http://schemas.openxmlformats.org/markup-compatibility/2006">
          <mc:Choice Requires="x14">
            <control shapeId="2137" r:id="rId92" name="Check Box 89">
              <controlPr defaultSize="0" autoFill="0" autoLine="0" autoPict="0">
                <anchor moveWithCells="1">
                  <from>
                    <xdr:col>10498</xdr:col>
                    <xdr:colOff>1466850</xdr:colOff>
                    <xdr:row>74</xdr:row>
                    <xdr:rowOff>0</xdr:rowOff>
                  </from>
                  <to>
                    <xdr:col>10499</xdr:col>
                    <xdr:colOff>285750</xdr:colOff>
                    <xdr:row>76</xdr:row>
                    <xdr:rowOff>19050</xdr:rowOff>
                  </to>
                </anchor>
              </controlPr>
            </control>
          </mc:Choice>
        </mc:AlternateContent>
        <mc:AlternateContent xmlns:mc="http://schemas.openxmlformats.org/markup-compatibility/2006">
          <mc:Choice Requires="x14">
            <control shapeId="2138" r:id="rId93" name="Check Box 90">
              <controlPr defaultSize="0" autoFill="0" autoLine="0" autoPict="0">
                <anchor moveWithCells="1">
                  <from>
                    <xdr:col>10502</xdr:col>
                    <xdr:colOff>581025</xdr:colOff>
                    <xdr:row>74</xdr:row>
                    <xdr:rowOff>0</xdr:rowOff>
                  </from>
                  <to>
                    <xdr:col>10503</xdr:col>
                    <xdr:colOff>95250</xdr:colOff>
                    <xdr:row>76</xdr:row>
                    <xdr:rowOff>19050</xdr:rowOff>
                  </to>
                </anchor>
              </controlPr>
            </control>
          </mc:Choice>
        </mc:AlternateContent>
        <mc:AlternateContent xmlns:mc="http://schemas.openxmlformats.org/markup-compatibility/2006">
          <mc:Choice Requires="x14">
            <control shapeId="2139" r:id="rId94" name="Check Box 91">
              <controlPr defaultSize="0" autoFill="0" autoLine="0" autoPict="0">
                <anchor moveWithCells="1">
                  <from>
                    <xdr:col>10754</xdr:col>
                    <xdr:colOff>1466850</xdr:colOff>
                    <xdr:row>74</xdr:row>
                    <xdr:rowOff>0</xdr:rowOff>
                  </from>
                  <to>
                    <xdr:col>10755</xdr:col>
                    <xdr:colOff>285750</xdr:colOff>
                    <xdr:row>76</xdr:row>
                    <xdr:rowOff>19050</xdr:rowOff>
                  </to>
                </anchor>
              </controlPr>
            </control>
          </mc:Choice>
        </mc:AlternateContent>
        <mc:AlternateContent xmlns:mc="http://schemas.openxmlformats.org/markup-compatibility/2006">
          <mc:Choice Requires="x14">
            <control shapeId="2140" r:id="rId95" name="Check Box 92">
              <controlPr defaultSize="0" autoFill="0" autoLine="0" autoPict="0">
                <anchor moveWithCells="1">
                  <from>
                    <xdr:col>10758</xdr:col>
                    <xdr:colOff>581025</xdr:colOff>
                    <xdr:row>74</xdr:row>
                    <xdr:rowOff>0</xdr:rowOff>
                  </from>
                  <to>
                    <xdr:col>10759</xdr:col>
                    <xdr:colOff>95250</xdr:colOff>
                    <xdr:row>76</xdr:row>
                    <xdr:rowOff>19050</xdr:rowOff>
                  </to>
                </anchor>
              </controlPr>
            </control>
          </mc:Choice>
        </mc:AlternateContent>
        <mc:AlternateContent xmlns:mc="http://schemas.openxmlformats.org/markup-compatibility/2006">
          <mc:Choice Requires="x14">
            <control shapeId="2141" r:id="rId96" name="Check Box 93">
              <controlPr defaultSize="0" autoFill="0" autoLine="0" autoPict="0">
                <anchor moveWithCells="1">
                  <from>
                    <xdr:col>11010</xdr:col>
                    <xdr:colOff>1466850</xdr:colOff>
                    <xdr:row>74</xdr:row>
                    <xdr:rowOff>0</xdr:rowOff>
                  </from>
                  <to>
                    <xdr:col>11011</xdr:col>
                    <xdr:colOff>285750</xdr:colOff>
                    <xdr:row>76</xdr:row>
                    <xdr:rowOff>19050</xdr:rowOff>
                  </to>
                </anchor>
              </controlPr>
            </control>
          </mc:Choice>
        </mc:AlternateContent>
        <mc:AlternateContent xmlns:mc="http://schemas.openxmlformats.org/markup-compatibility/2006">
          <mc:Choice Requires="x14">
            <control shapeId="2142" r:id="rId97" name="Check Box 94">
              <controlPr defaultSize="0" autoFill="0" autoLine="0" autoPict="0">
                <anchor moveWithCells="1">
                  <from>
                    <xdr:col>11014</xdr:col>
                    <xdr:colOff>581025</xdr:colOff>
                    <xdr:row>74</xdr:row>
                    <xdr:rowOff>0</xdr:rowOff>
                  </from>
                  <to>
                    <xdr:col>11015</xdr:col>
                    <xdr:colOff>95250</xdr:colOff>
                    <xdr:row>76</xdr:row>
                    <xdr:rowOff>19050</xdr:rowOff>
                  </to>
                </anchor>
              </controlPr>
            </control>
          </mc:Choice>
        </mc:AlternateContent>
        <mc:AlternateContent xmlns:mc="http://schemas.openxmlformats.org/markup-compatibility/2006">
          <mc:Choice Requires="x14">
            <control shapeId="2143" r:id="rId98" name="Check Box 95">
              <controlPr defaultSize="0" autoFill="0" autoLine="0" autoPict="0">
                <anchor moveWithCells="1">
                  <from>
                    <xdr:col>11266</xdr:col>
                    <xdr:colOff>1466850</xdr:colOff>
                    <xdr:row>74</xdr:row>
                    <xdr:rowOff>0</xdr:rowOff>
                  </from>
                  <to>
                    <xdr:col>11267</xdr:col>
                    <xdr:colOff>285750</xdr:colOff>
                    <xdr:row>76</xdr:row>
                    <xdr:rowOff>19050</xdr:rowOff>
                  </to>
                </anchor>
              </controlPr>
            </control>
          </mc:Choice>
        </mc:AlternateContent>
        <mc:AlternateContent xmlns:mc="http://schemas.openxmlformats.org/markup-compatibility/2006">
          <mc:Choice Requires="x14">
            <control shapeId="2144" r:id="rId99" name="Check Box 96">
              <controlPr defaultSize="0" autoFill="0" autoLine="0" autoPict="0">
                <anchor moveWithCells="1">
                  <from>
                    <xdr:col>11270</xdr:col>
                    <xdr:colOff>581025</xdr:colOff>
                    <xdr:row>74</xdr:row>
                    <xdr:rowOff>0</xdr:rowOff>
                  </from>
                  <to>
                    <xdr:col>11271</xdr:col>
                    <xdr:colOff>95250</xdr:colOff>
                    <xdr:row>76</xdr:row>
                    <xdr:rowOff>19050</xdr:rowOff>
                  </to>
                </anchor>
              </controlPr>
            </control>
          </mc:Choice>
        </mc:AlternateContent>
        <mc:AlternateContent xmlns:mc="http://schemas.openxmlformats.org/markup-compatibility/2006">
          <mc:Choice Requires="x14">
            <control shapeId="2145" r:id="rId100" name="Check Box 97">
              <controlPr defaultSize="0" autoFill="0" autoLine="0" autoPict="0">
                <anchor moveWithCells="1">
                  <from>
                    <xdr:col>11522</xdr:col>
                    <xdr:colOff>1466850</xdr:colOff>
                    <xdr:row>74</xdr:row>
                    <xdr:rowOff>0</xdr:rowOff>
                  </from>
                  <to>
                    <xdr:col>11523</xdr:col>
                    <xdr:colOff>285750</xdr:colOff>
                    <xdr:row>76</xdr:row>
                    <xdr:rowOff>19050</xdr:rowOff>
                  </to>
                </anchor>
              </controlPr>
            </control>
          </mc:Choice>
        </mc:AlternateContent>
        <mc:AlternateContent xmlns:mc="http://schemas.openxmlformats.org/markup-compatibility/2006">
          <mc:Choice Requires="x14">
            <control shapeId="2146" r:id="rId101" name="Check Box 98">
              <controlPr defaultSize="0" autoFill="0" autoLine="0" autoPict="0">
                <anchor moveWithCells="1">
                  <from>
                    <xdr:col>11526</xdr:col>
                    <xdr:colOff>581025</xdr:colOff>
                    <xdr:row>74</xdr:row>
                    <xdr:rowOff>0</xdr:rowOff>
                  </from>
                  <to>
                    <xdr:col>11527</xdr:col>
                    <xdr:colOff>95250</xdr:colOff>
                    <xdr:row>76</xdr:row>
                    <xdr:rowOff>19050</xdr:rowOff>
                  </to>
                </anchor>
              </controlPr>
            </control>
          </mc:Choice>
        </mc:AlternateContent>
        <mc:AlternateContent xmlns:mc="http://schemas.openxmlformats.org/markup-compatibility/2006">
          <mc:Choice Requires="x14">
            <control shapeId="2147" r:id="rId102" name="Check Box 99">
              <controlPr defaultSize="0" autoFill="0" autoLine="0" autoPict="0">
                <anchor moveWithCells="1">
                  <from>
                    <xdr:col>11778</xdr:col>
                    <xdr:colOff>1466850</xdr:colOff>
                    <xdr:row>74</xdr:row>
                    <xdr:rowOff>0</xdr:rowOff>
                  </from>
                  <to>
                    <xdr:col>11779</xdr:col>
                    <xdr:colOff>285750</xdr:colOff>
                    <xdr:row>76</xdr:row>
                    <xdr:rowOff>19050</xdr:rowOff>
                  </to>
                </anchor>
              </controlPr>
            </control>
          </mc:Choice>
        </mc:AlternateContent>
        <mc:AlternateContent xmlns:mc="http://schemas.openxmlformats.org/markup-compatibility/2006">
          <mc:Choice Requires="x14">
            <control shapeId="2148" r:id="rId103" name="Check Box 100">
              <controlPr defaultSize="0" autoFill="0" autoLine="0" autoPict="0">
                <anchor moveWithCells="1">
                  <from>
                    <xdr:col>11782</xdr:col>
                    <xdr:colOff>581025</xdr:colOff>
                    <xdr:row>74</xdr:row>
                    <xdr:rowOff>0</xdr:rowOff>
                  </from>
                  <to>
                    <xdr:col>11783</xdr:col>
                    <xdr:colOff>95250</xdr:colOff>
                    <xdr:row>76</xdr:row>
                    <xdr:rowOff>19050</xdr:rowOff>
                  </to>
                </anchor>
              </controlPr>
            </control>
          </mc:Choice>
        </mc:AlternateContent>
        <mc:AlternateContent xmlns:mc="http://schemas.openxmlformats.org/markup-compatibility/2006">
          <mc:Choice Requires="x14">
            <control shapeId="2149" r:id="rId104" name="Check Box 101">
              <controlPr defaultSize="0" autoFill="0" autoLine="0" autoPict="0">
                <anchor moveWithCells="1">
                  <from>
                    <xdr:col>12034</xdr:col>
                    <xdr:colOff>1466850</xdr:colOff>
                    <xdr:row>74</xdr:row>
                    <xdr:rowOff>0</xdr:rowOff>
                  </from>
                  <to>
                    <xdr:col>12035</xdr:col>
                    <xdr:colOff>285750</xdr:colOff>
                    <xdr:row>76</xdr:row>
                    <xdr:rowOff>19050</xdr:rowOff>
                  </to>
                </anchor>
              </controlPr>
            </control>
          </mc:Choice>
        </mc:AlternateContent>
        <mc:AlternateContent xmlns:mc="http://schemas.openxmlformats.org/markup-compatibility/2006">
          <mc:Choice Requires="x14">
            <control shapeId="2150" r:id="rId105" name="Check Box 102">
              <controlPr defaultSize="0" autoFill="0" autoLine="0" autoPict="0">
                <anchor moveWithCells="1">
                  <from>
                    <xdr:col>12038</xdr:col>
                    <xdr:colOff>581025</xdr:colOff>
                    <xdr:row>74</xdr:row>
                    <xdr:rowOff>0</xdr:rowOff>
                  </from>
                  <to>
                    <xdr:col>12039</xdr:col>
                    <xdr:colOff>95250</xdr:colOff>
                    <xdr:row>76</xdr:row>
                    <xdr:rowOff>19050</xdr:rowOff>
                  </to>
                </anchor>
              </controlPr>
            </control>
          </mc:Choice>
        </mc:AlternateContent>
        <mc:AlternateContent xmlns:mc="http://schemas.openxmlformats.org/markup-compatibility/2006">
          <mc:Choice Requires="x14">
            <control shapeId="2151" r:id="rId106" name="Check Box 103">
              <controlPr defaultSize="0" autoFill="0" autoLine="0" autoPict="0">
                <anchor moveWithCells="1">
                  <from>
                    <xdr:col>12290</xdr:col>
                    <xdr:colOff>1466850</xdr:colOff>
                    <xdr:row>74</xdr:row>
                    <xdr:rowOff>0</xdr:rowOff>
                  </from>
                  <to>
                    <xdr:col>12291</xdr:col>
                    <xdr:colOff>285750</xdr:colOff>
                    <xdr:row>76</xdr:row>
                    <xdr:rowOff>19050</xdr:rowOff>
                  </to>
                </anchor>
              </controlPr>
            </control>
          </mc:Choice>
        </mc:AlternateContent>
        <mc:AlternateContent xmlns:mc="http://schemas.openxmlformats.org/markup-compatibility/2006">
          <mc:Choice Requires="x14">
            <control shapeId="2152" r:id="rId107" name="Check Box 104">
              <controlPr defaultSize="0" autoFill="0" autoLine="0" autoPict="0">
                <anchor moveWithCells="1">
                  <from>
                    <xdr:col>12294</xdr:col>
                    <xdr:colOff>581025</xdr:colOff>
                    <xdr:row>74</xdr:row>
                    <xdr:rowOff>0</xdr:rowOff>
                  </from>
                  <to>
                    <xdr:col>12295</xdr:col>
                    <xdr:colOff>95250</xdr:colOff>
                    <xdr:row>76</xdr:row>
                    <xdr:rowOff>19050</xdr:rowOff>
                  </to>
                </anchor>
              </controlPr>
            </control>
          </mc:Choice>
        </mc:AlternateContent>
        <mc:AlternateContent xmlns:mc="http://schemas.openxmlformats.org/markup-compatibility/2006">
          <mc:Choice Requires="x14">
            <control shapeId="2153" r:id="rId108" name="Check Box 105">
              <controlPr defaultSize="0" autoFill="0" autoLine="0" autoPict="0">
                <anchor moveWithCells="1">
                  <from>
                    <xdr:col>12546</xdr:col>
                    <xdr:colOff>1466850</xdr:colOff>
                    <xdr:row>74</xdr:row>
                    <xdr:rowOff>0</xdr:rowOff>
                  </from>
                  <to>
                    <xdr:col>12547</xdr:col>
                    <xdr:colOff>285750</xdr:colOff>
                    <xdr:row>76</xdr:row>
                    <xdr:rowOff>19050</xdr:rowOff>
                  </to>
                </anchor>
              </controlPr>
            </control>
          </mc:Choice>
        </mc:AlternateContent>
        <mc:AlternateContent xmlns:mc="http://schemas.openxmlformats.org/markup-compatibility/2006">
          <mc:Choice Requires="x14">
            <control shapeId="2154" r:id="rId109" name="Check Box 106">
              <controlPr defaultSize="0" autoFill="0" autoLine="0" autoPict="0">
                <anchor moveWithCells="1">
                  <from>
                    <xdr:col>12550</xdr:col>
                    <xdr:colOff>581025</xdr:colOff>
                    <xdr:row>74</xdr:row>
                    <xdr:rowOff>0</xdr:rowOff>
                  </from>
                  <to>
                    <xdr:col>12551</xdr:col>
                    <xdr:colOff>95250</xdr:colOff>
                    <xdr:row>76</xdr:row>
                    <xdr:rowOff>19050</xdr:rowOff>
                  </to>
                </anchor>
              </controlPr>
            </control>
          </mc:Choice>
        </mc:AlternateContent>
        <mc:AlternateContent xmlns:mc="http://schemas.openxmlformats.org/markup-compatibility/2006">
          <mc:Choice Requires="x14">
            <control shapeId="2155" r:id="rId110" name="Check Box 107">
              <controlPr defaultSize="0" autoFill="0" autoLine="0" autoPict="0">
                <anchor moveWithCells="1">
                  <from>
                    <xdr:col>12802</xdr:col>
                    <xdr:colOff>1466850</xdr:colOff>
                    <xdr:row>74</xdr:row>
                    <xdr:rowOff>0</xdr:rowOff>
                  </from>
                  <to>
                    <xdr:col>12803</xdr:col>
                    <xdr:colOff>285750</xdr:colOff>
                    <xdr:row>76</xdr:row>
                    <xdr:rowOff>19050</xdr:rowOff>
                  </to>
                </anchor>
              </controlPr>
            </control>
          </mc:Choice>
        </mc:AlternateContent>
        <mc:AlternateContent xmlns:mc="http://schemas.openxmlformats.org/markup-compatibility/2006">
          <mc:Choice Requires="x14">
            <control shapeId="2156" r:id="rId111" name="Check Box 108">
              <controlPr defaultSize="0" autoFill="0" autoLine="0" autoPict="0">
                <anchor moveWithCells="1">
                  <from>
                    <xdr:col>12806</xdr:col>
                    <xdr:colOff>581025</xdr:colOff>
                    <xdr:row>74</xdr:row>
                    <xdr:rowOff>0</xdr:rowOff>
                  </from>
                  <to>
                    <xdr:col>12807</xdr:col>
                    <xdr:colOff>95250</xdr:colOff>
                    <xdr:row>76</xdr:row>
                    <xdr:rowOff>19050</xdr:rowOff>
                  </to>
                </anchor>
              </controlPr>
            </control>
          </mc:Choice>
        </mc:AlternateContent>
        <mc:AlternateContent xmlns:mc="http://schemas.openxmlformats.org/markup-compatibility/2006">
          <mc:Choice Requires="x14">
            <control shapeId="2157" r:id="rId112" name="Check Box 109">
              <controlPr defaultSize="0" autoFill="0" autoLine="0" autoPict="0">
                <anchor moveWithCells="1">
                  <from>
                    <xdr:col>13058</xdr:col>
                    <xdr:colOff>1466850</xdr:colOff>
                    <xdr:row>74</xdr:row>
                    <xdr:rowOff>0</xdr:rowOff>
                  </from>
                  <to>
                    <xdr:col>13059</xdr:col>
                    <xdr:colOff>285750</xdr:colOff>
                    <xdr:row>76</xdr:row>
                    <xdr:rowOff>19050</xdr:rowOff>
                  </to>
                </anchor>
              </controlPr>
            </control>
          </mc:Choice>
        </mc:AlternateContent>
        <mc:AlternateContent xmlns:mc="http://schemas.openxmlformats.org/markup-compatibility/2006">
          <mc:Choice Requires="x14">
            <control shapeId="2158" r:id="rId113" name="Check Box 110">
              <controlPr defaultSize="0" autoFill="0" autoLine="0" autoPict="0">
                <anchor moveWithCells="1">
                  <from>
                    <xdr:col>13062</xdr:col>
                    <xdr:colOff>581025</xdr:colOff>
                    <xdr:row>74</xdr:row>
                    <xdr:rowOff>0</xdr:rowOff>
                  </from>
                  <to>
                    <xdr:col>13063</xdr:col>
                    <xdr:colOff>95250</xdr:colOff>
                    <xdr:row>76</xdr:row>
                    <xdr:rowOff>19050</xdr:rowOff>
                  </to>
                </anchor>
              </controlPr>
            </control>
          </mc:Choice>
        </mc:AlternateContent>
        <mc:AlternateContent xmlns:mc="http://schemas.openxmlformats.org/markup-compatibility/2006">
          <mc:Choice Requires="x14">
            <control shapeId="2159" r:id="rId114" name="Check Box 111">
              <controlPr defaultSize="0" autoFill="0" autoLine="0" autoPict="0">
                <anchor moveWithCells="1">
                  <from>
                    <xdr:col>13314</xdr:col>
                    <xdr:colOff>1466850</xdr:colOff>
                    <xdr:row>74</xdr:row>
                    <xdr:rowOff>0</xdr:rowOff>
                  </from>
                  <to>
                    <xdr:col>13315</xdr:col>
                    <xdr:colOff>285750</xdr:colOff>
                    <xdr:row>76</xdr:row>
                    <xdr:rowOff>19050</xdr:rowOff>
                  </to>
                </anchor>
              </controlPr>
            </control>
          </mc:Choice>
        </mc:AlternateContent>
        <mc:AlternateContent xmlns:mc="http://schemas.openxmlformats.org/markup-compatibility/2006">
          <mc:Choice Requires="x14">
            <control shapeId="2160" r:id="rId115" name="Check Box 112">
              <controlPr defaultSize="0" autoFill="0" autoLine="0" autoPict="0">
                <anchor moveWithCells="1">
                  <from>
                    <xdr:col>13318</xdr:col>
                    <xdr:colOff>581025</xdr:colOff>
                    <xdr:row>74</xdr:row>
                    <xdr:rowOff>0</xdr:rowOff>
                  </from>
                  <to>
                    <xdr:col>13319</xdr:col>
                    <xdr:colOff>95250</xdr:colOff>
                    <xdr:row>76</xdr:row>
                    <xdr:rowOff>19050</xdr:rowOff>
                  </to>
                </anchor>
              </controlPr>
            </control>
          </mc:Choice>
        </mc:AlternateContent>
        <mc:AlternateContent xmlns:mc="http://schemas.openxmlformats.org/markup-compatibility/2006">
          <mc:Choice Requires="x14">
            <control shapeId="2161" r:id="rId116" name="Check Box 113">
              <controlPr defaultSize="0" autoFill="0" autoLine="0" autoPict="0">
                <anchor moveWithCells="1">
                  <from>
                    <xdr:col>13570</xdr:col>
                    <xdr:colOff>1466850</xdr:colOff>
                    <xdr:row>74</xdr:row>
                    <xdr:rowOff>0</xdr:rowOff>
                  </from>
                  <to>
                    <xdr:col>13571</xdr:col>
                    <xdr:colOff>285750</xdr:colOff>
                    <xdr:row>76</xdr:row>
                    <xdr:rowOff>19050</xdr:rowOff>
                  </to>
                </anchor>
              </controlPr>
            </control>
          </mc:Choice>
        </mc:AlternateContent>
        <mc:AlternateContent xmlns:mc="http://schemas.openxmlformats.org/markup-compatibility/2006">
          <mc:Choice Requires="x14">
            <control shapeId="2162" r:id="rId117" name="Check Box 114">
              <controlPr defaultSize="0" autoFill="0" autoLine="0" autoPict="0">
                <anchor moveWithCells="1">
                  <from>
                    <xdr:col>13574</xdr:col>
                    <xdr:colOff>581025</xdr:colOff>
                    <xdr:row>74</xdr:row>
                    <xdr:rowOff>0</xdr:rowOff>
                  </from>
                  <to>
                    <xdr:col>13575</xdr:col>
                    <xdr:colOff>95250</xdr:colOff>
                    <xdr:row>76</xdr:row>
                    <xdr:rowOff>19050</xdr:rowOff>
                  </to>
                </anchor>
              </controlPr>
            </control>
          </mc:Choice>
        </mc:AlternateContent>
        <mc:AlternateContent xmlns:mc="http://schemas.openxmlformats.org/markup-compatibility/2006">
          <mc:Choice Requires="x14">
            <control shapeId="2163" r:id="rId118" name="Check Box 115">
              <controlPr defaultSize="0" autoFill="0" autoLine="0" autoPict="0">
                <anchor moveWithCells="1">
                  <from>
                    <xdr:col>13826</xdr:col>
                    <xdr:colOff>1466850</xdr:colOff>
                    <xdr:row>74</xdr:row>
                    <xdr:rowOff>0</xdr:rowOff>
                  </from>
                  <to>
                    <xdr:col>13827</xdr:col>
                    <xdr:colOff>285750</xdr:colOff>
                    <xdr:row>76</xdr:row>
                    <xdr:rowOff>19050</xdr:rowOff>
                  </to>
                </anchor>
              </controlPr>
            </control>
          </mc:Choice>
        </mc:AlternateContent>
        <mc:AlternateContent xmlns:mc="http://schemas.openxmlformats.org/markup-compatibility/2006">
          <mc:Choice Requires="x14">
            <control shapeId="2164" r:id="rId119" name="Check Box 116">
              <controlPr defaultSize="0" autoFill="0" autoLine="0" autoPict="0">
                <anchor moveWithCells="1">
                  <from>
                    <xdr:col>13830</xdr:col>
                    <xdr:colOff>581025</xdr:colOff>
                    <xdr:row>74</xdr:row>
                    <xdr:rowOff>0</xdr:rowOff>
                  </from>
                  <to>
                    <xdr:col>13831</xdr:col>
                    <xdr:colOff>95250</xdr:colOff>
                    <xdr:row>76</xdr:row>
                    <xdr:rowOff>19050</xdr:rowOff>
                  </to>
                </anchor>
              </controlPr>
            </control>
          </mc:Choice>
        </mc:AlternateContent>
        <mc:AlternateContent xmlns:mc="http://schemas.openxmlformats.org/markup-compatibility/2006">
          <mc:Choice Requires="x14">
            <control shapeId="2165" r:id="rId120" name="Check Box 117">
              <controlPr defaultSize="0" autoFill="0" autoLine="0" autoPict="0">
                <anchor moveWithCells="1">
                  <from>
                    <xdr:col>14082</xdr:col>
                    <xdr:colOff>1466850</xdr:colOff>
                    <xdr:row>74</xdr:row>
                    <xdr:rowOff>0</xdr:rowOff>
                  </from>
                  <to>
                    <xdr:col>14083</xdr:col>
                    <xdr:colOff>285750</xdr:colOff>
                    <xdr:row>76</xdr:row>
                    <xdr:rowOff>19050</xdr:rowOff>
                  </to>
                </anchor>
              </controlPr>
            </control>
          </mc:Choice>
        </mc:AlternateContent>
        <mc:AlternateContent xmlns:mc="http://schemas.openxmlformats.org/markup-compatibility/2006">
          <mc:Choice Requires="x14">
            <control shapeId="2166" r:id="rId121" name="Check Box 118">
              <controlPr defaultSize="0" autoFill="0" autoLine="0" autoPict="0">
                <anchor moveWithCells="1">
                  <from>
                    <xdr:col>14086</xdr:col>
                    <xdr:colOff>581025</xdr:colOff>
                    <xdr:row>74</xdr:row>
                    <xdr:rowOff>0</xdr:rowOff>
                  </from>
                  <to>
                    <xdr:col>14087</xdr:col>
                    <xdr:colOff>95250</xdr:colOff>
                    <xdr:row>76</xdr:row>
                    <xdr:rowOff>19050</xdr:rowOff>
                  </to>
                </anchor>
              </controlPr>
            </control>
          </mc:Choice>
        </mc:AlternateContent>
        <mc:AlternateContent xmlns:mc="http://schemas.openxmlformats.org/markup-compatibility/2006">
          <mc:Choice Requires="x14">
            <control shapeId="2167" r:id="rId122" name="Check Box 119">
              <controlPr defaultSize="0" autoFill="0" autoLine="0" autoPict="0">
                <anchor moveWithCells="1">
                  <from>
                    <xdr:col>14338</xdr:col>
                    <xdr:colOff>1466850</xdr:colOff>
                    <xdr:row>74</xdr:row>
                    <xdr:rowOff>0</xdr:rowOff>
                  </from>
                  <to>
                    <xdr:col>14339</xdr:col>
                    <xdr:colOff>285750</xdr:colOff>
                    <xdr:row>76</xdr:row>
                    <xdr:rowOff>19050</xdr:rowOff>
                  </to>
                </anchor>
              </controlPr>
            </control>
          </mc:Choice>
        </mc:AlternateContent>
        <mc:AlternateContent xmlns:mc="http://schemas.openxmlformats.org/markup-compatibility/2006">
          <mc:Choice Requires="x14">
            <control shapeId="2168" r:id="rId123" name="Check Box 120">
              <controlPr defaultSize="0" autoFill="0" autoLine="0" autoPict="0">
                <anchor moveWithCells="1">
                  <from>
                    <xdr:col>14342</xdr:col>
                    <xdr:colOff>581025</xdr:colOff>
                    <xdr:row>74</xdr:row>
                    <xdr:rowOff>0</xdr:rowOff>
                  </from>
                  <to>
                    <xdr:col>14343</xdr:col>
                    <xdr:colOff>95250</xdr:colOff>
                    <xdr:row>76</xdr:row>
                    <xdr:rowOff>19050</xdr:rowOff>
                  </to>
                </anchor>
              </controlPr>
            </control>
          </mc:Choice>
        </mc:AlternateContent>
        <mc:AlternateContent xmlns:mc="http://schemas.openxmlformats.org/markup-compatibility/2006">
          <mc:Choice Requires="x14">
            <control shapeId="2169" r:id="rId124" name="Check Box 121">
              <controlPr defaultSize="0" autoFill="0" autoLine="0" autoPict="0">
                <anchor moveWithCells="1">
                  <from>
                    <xdr:col>14594</xdr:col>
                    <xdr:colOff>1466850</xdr:colOff>
                    <xdr:row>74</xdr:row>
                    <xdr:rowOff>0</xdr:rowOff>
                  </from>
                  <to>
                    <xdr:col>14595</xdr:col>
                    <xdr:colOff>285750</xdr:colOff>
                    <xdr:row>76</xdr:row>
                    <xdr:rowOff>19050</xdr:rowOff>
                  </to>
                </anchor>
              </controlPr>
            </control>
          </mc:Choice>
        </mc:AlternateContent>
        <mc:AlternateContent xmlns:mc="http://schemas.openxmlformats.org/markup-compatibility/2006">
          <mc:Choice Requires="x14">
            <control shapeId="2170" r:id="rId125" name="Check Box 122">
              <controlPr defaultSize="0" autoFill="0" autoLine="0" autoPict="0">
                <anchor moveWithCells="1">
                  <from>
                    <xdr:col>14598</xdr:col>
                    <xdr:colOff>581025</xdr:colOff>
                    <xdr:row>74</xdr:row>
                    <xdr:rowOff>0</xdr:rowOff>
                  </from>
                  <to>
                    <xdr:col>14599</xdr:col>
                    <xdr:colOff>95250</xdr:colOff>
                    <xdr:row>76</xdr:row>
                    <xdr:rowOff>19050</xdr:rowOff>
                  </to>
                </anchor>
              </controlPr>
            </control>
          </mc:Choice>
        </mc:AlternateContent>
        <mc:AlternateContent xmlns:mc="http://schemas.openxmlformats.org/markup-compatibility/2006">
          <mc:Choice Requires="x14">
            <control shapeId="2171" r:id="rId126" name="Check Box 123">
              <controlPr defaultSize="0" autoFill="0" autoLine="0" autoPict="0">
                <anchor moveWithCells="1">
                  <from>
                    <xdr:col>14850</xdr:col>
                    <xdr:colOff>1466850</xdr:colOff>
                    <xdr:row>74</xdr:row>
                    <xdr:rowOff>0</xdr:rowOff>
                  </from>
                  <to>
                    <xdr:col>14851</xdr:col>
                    <xdr:colOff>285750</xdr:colOff>
                    <xdr:row>76</xdr:row>
                    <xdr:rowOff>19050</xdr:rowOff>
                  </to>
                </anchor>
              </controlPr>
            </control>
          </mc:Choice>
        </mc:AlternateContent>
        <mc:AlternateContent xmlns:mc="http://schemas.openxmlformats.org/markup-compatibility/2006">
          <mc:Choice Requires="x14">
            <control shapeId="2172" r:id="rId127" name="Check Box 124">
              <controlPr defaultSize="0" autoFill="0" autoLine="0" autoPict="0">
                <anchor moveWithCells="1">
                  <from>
                    <xdr:col>14854</xdr:col>
                    <xdr:colOff>581025</xdr:colOff>
                    <xdr:row>74</xdr:row>
                    <xdr:rowOff>0</xdr:rowOff>
                  </from>
                  <to>
                    <xdr:col>14855</xdr:col>
                    <xdr:colOff>95250</xdr:colOff>
                    <xdr:row>76</xdr:row>
                    <xdr:rowOff>19050</xdr:rowOff>
                  </to>
                </anchor>
              </controlPr>
            </control>
          </mc:Choice>
        </mc:AlternateContent>
        <mc:AlternateContent xmlns:mc="http://schemas.openxmlformats.org/markup-compatibility/2006">
          <mc:Choice Requires="x14">
            <control shapeId="2173" r:id="rId128" name="Check Box 125">
              <controlPr defaultSize="0" autoFill="0" autoLine="0" autoPict="0">
                <anchor moveWithCells="1">
                  <from>
                    <xdr:col>15106</xdr:col>
                    <xdr:colOff>1466850</xdr:colOff>
                    <xdr:row>74</xdr:row>
                    <xdr:rowOff>0</xdr:rowOff>
                  </from>
                  <to>
                    <xdr:col>15107</xdr:col>
                    <xdr:colOff>285750</xdr:colOff>
                    <xdr:row>76</xdr:row>
                    <xdr:rowOff>19050</xdr:rowOff>
                  </to>
                </anchor>
              </controlPr>
            </control>
          </mc:Choice>
        </mc:AlternateContent>
        <mc:AlternateContent xmlns:mc="http://schemas.openxmlformats.org/markup-compatibility/2006">
          <mc:Choice Requires="x14">
            <control shapeId="2174" r:id="rId129" name="Check Box 126">
              <controlPr defaultSize="0" autoFill="0" autoLine="0" autoPict="0">
                <anchor moveWithCells="1">
                  <from>
                    <xdr:col>15110</xdr:col>
                    <xdr:colOff>581025</xdr:colOff>
                    <xdr:row>74</xdr:row>
                    <xdr:rowOff>0</xdr:rowOff>
                  </from>
                  <to>
                    <xdr:col>15111</xdr:col>
                    <xdr:colOff>95250</xdr:colOff>
                    <xdr:row>76</xdr:row>
                    <xdr:rowOff>19050</xdr:rowOff>
                  </to>
                </anchor>
              </controlPr>
            </control>
          </mc:Choice>
        </mc:AlternateContent>
        <mc:AlternateContent xmlns:mc="http://schemas.openxmlformats.org/markup-compatibility/2006">
          <mc:Choice Requires="x14">
            <control shapeId="2175" r:id="rId130" name="Check Box 127">
              <controlPr defaultSize="0" autoFill="0" autoLine="0" autoPict="0">
                <anchor moveWithCells="1">
                  <from>
                    <xdr:col>15362</xdr:col>
                    <xdr:colOff>1466850</xdr:colOff>
                    <xdr:row>74</xdr:row>
                    <xdr:rowOff>0</xdr:rowOff>
                  </from>
                  <to>
                    <xdr:col>15363</xdr:col>
                    <xdr:colOff>285750</xdr:colOff>
                    <xdr:row>76</xdr:row>
                    <xdr:rowOff>19050</xdr:rowOff>
                  </to>
                </anchor>
              </controlPr>
            </control>
          </mc:Choice>
        </mc:AlternateContent>
        <mc:AlternateContent xmlns:mc="http://schemas.openxmlformats.org/markup-compatibility/2006">
          <mc:Choice Requires="x14">
            <control shapeId="2176" r:id="rId131" name="Check Box 128">
              <controlPr defaultSize="0" autoFill="0" autoLine="0" autoPict="0">
                <anchor moveWithCells="1">
                  <from>
                    <xdr:col>15366</xdr:col>
                    <xdr:colOff>581025</xdr:colOff>
                    <xdr:row>74</xdr:row>
                    <xdr:rowOff>0</xdr:rowOff>
                  </from>
                  <to>
                    <xdr:col>15367</xdr:col>
                    <xdr:colOff>95250</xdr:colOff>
                    <xdr:row>76</xdr:row>
                    <xdr:rowOff>19050</xdr:rowOff>
                  </to>
                </anchor>
              </controlPr>
            </control>
          </mc:Choice>
        </mc:AlternateContent>
        <mc:AlternateContent xmlns:mc="http://schemas.openxmlformats.org/markup-compatibility/2006">
          <mc:Choice Requires="x14">
            <control shapeId="2177" r:id="rId132" name="Check Box 129">
              <controlPr defaultSize="0" autoFill="0" autoLine="0" autoPict="0">
                <anchor moveWithCells="1">
                  <from>
                    <xdr:col>15618</xdr:col>
                    <xdr:colOff>1466850</xdr:colOff>
                    <xdr:row>74</xdr:row>
                    <xdr:rowOff>0</xdr:rowOff>
                  </from>
                  <to>
                    <xdr:col>15619</xdr:col>
                    <xdr:colOff>285750</xdr:colOff>
                    <xdr:row>76</xdr:row>
                    <xdr:rowOff>19050</xdr:rowOff>
                  </to>
                </anchor>
              </controlPr>
            </control>
          </mc:Choice>
        </mc:AlternateContent>
        <mc:AlternateContent xmlns:mc="http://schemas.openxmlformats.org/markup-compatibility/2006">
          <mc:Choice Requires="x14">
            <control shapeId="2178" r:id="rId133" name="Check Box 130">
              <controlPr defaultSize="0" autoFill="0" autoLine="0" autoPict="0">
                <anchor moveWithCells="1">
                  <from>
                    <xdr:col>15622</xdr:col>
                    <xdr:colOff>581025</xdr:colOff>
                    <xdr:row>74</xdr:row>
                    <xdr:rowOff>0</xdr:rowOff>
                  </from>
                  <to>
                    <xdr:col>15623</xdr:col>
                    <xdr:colOff>95250</xdr:colOff>
                    <xdr:row>76</xdr:row>
                    <xdr:rowOff>19050</xdr:rowOff>
                  </to>
                </anchor>
              </controlPr>
            </control>
          </mc:Choice>
        </mc:AlternateContent>
        <mc:AlternateContent xmlns:mc="http://schemas.openxmlformats.org/markup-compatibility/2006">
          <mc:Choice Requires="x14">
            <control shapeId="2179" r:id="rId134" name="Check Box 131">
              <controlPr defaultSize="0" autoFill="0" autoLine="0" autoPict="0">
                <anchor moveWithCells="1">
                  <from>
                    <xdr:col>15874</xdr:col>
                    <xdr:colOff>1466850</xdr:colOff>
                    <xdr:row>74</xdr:row>
                    <xdr:rowOff>0</xdr:rowOff>
                  </from>
                  <to>
                    <xdr:col>15875</xdr:col>
                    <xdr:colOff>285750</xdr:colOff>
                    <xdr:row>76</xdr:row>
                    <xdr:rowOff>19050</xdr:rowOff>
                  </to>
                </anchor>
              </controlPr>
            </control>
          </mc:Choice>
        </mc:AlternateContent>
        <mc:AlternateContent xmlns:mc="http://schemas.openxmlformats.org/markup-compatibility/2006">
          <mc:Choice Requires="x14">
            <control shapeId="2180" r:id="rId135" name="Check Box 132">
              <controlPr defaultSize="0" autoFill="0" autoLine="0" autoPict="0">
                <anchor moveWithCells="1">
                  <from>
                    <xdr:col>15878</xdr:col>
                    <xdr:colOff>581025</xdr:colOff>
                    <xdr:row>74</xdr:row>
                    <xdr:rowOff>0</xdr:rowOff>
                  </from>
                  <to>
                    <xdr:col>15879</xdr:col>
                    <xdr:colOff>95250</xdr:colOff>
                    <xdr:row>76</xdr:row>
                    <xdr:rowOff>19050</xdr:rowOff>
                  </to>
                </anchor>
              </controlPr>
            </control>
          </mc:Choice>
        </mc:AlternateContent>
        <mc:AlternateContent xmlns:mc="http://schemas.openxmlformats.org/markup-compatibility/2006">
          <mc:Choice Requires="x14">
            <control shapeId="2181" r:id="rId136" name="Check Box 133">
              <controlPr defaultSize="0" autoFill="0" autoLine="0" autoPict="0">
                <anchor moveWithCells="1">
                  <from>
                    <xdr:col>16130</xdr:col>
                    <xdr:colOff>1466850</xdr:colOff>
                    <xdr:row>74</xdr:row>
                    <xdr:rowOff>0</xdr:rowOff>
                  </from>
                  <to>
                    <xdr:col>16131</xdr:col>
                    <xdr:colOff>285750</xdr:colOff>
                    <xdr:row>76</xdr:row>
                    <xdr:rowOff>19050</xdr:rowOff>
                  </to>
                </anchor>
              </controlPr>
            </control>
          </mc:Choice>
        </mc:AlternateContent>
        <mc:AlternateContent xmlns:mc="http://schemas.openxmlformats.org/markup-compatibility/2006">
          <mc:Choice Requires="x14">
            <control shapeId="2182" r:id="rId137" name="Check Box 134">
              <controlPr defaultSize="0" autoFill="0" autoLine="0" autoPict="0">
                <anchor moveWithCells="1">
                  <from>
                    <xdr:col>16134</xdr:col>
                    <xdr:colOff>581025</xdr:colOff>
                    <xdr:row>74</xdr:row>
                    <xdr:rowOff>0</xdr:rowOff>
                  </from>
                  <to>
                    <xdr:col>16135</xdr:col>
                    <xdr:colOff>95250</xdr:colOff>
                    <xdr:row>76</xdr:row>
                    <xdr:rowOff>19050</xdr:rowOff>
                  </to>
                </anchor>
              </controlPr>
            </control>
          </mc:Choice>
        </mc:AlternateContent>
        <mc:AlternateContent xmlns:mc="http://schemas.openxmlformats.org/markup-compatibility/2006">
          <mc:Choice Requires="x14">
            <control shapeId="2184" r:id="rId138" name="Check Box 136">
              <controlPr defaultSize="0" autoFill="0" autoLine="0" autoPict="0">
                <anchor moveWithCells="1">
                  <from>
                    <xdr:col>2</xdr:col>
                    <xdr:colOff>1466850</xdr:colOff>
                    <xdr:row>71</xdr:row>
                    <xdr:rowOff>0</xdr:rowOff>
                  </from>
                  <to>
                    <xdr:col>3</xdr:col>
                    <xdr:colOff>0</xdr:colOff>
                    <xdr:row>72</xdr:row>
                    <xdr:rowOff>66675</xdr:rowOff>
                  </to>
                </anchor>
              </controlPr>
            </control>
          </mc:Choice>
        </mc:AlternateContent>
        <mc:AlternateContent xmlns:mc="http://schemas.openxmlformats.org/markup-compatibility/2006">
          <mc:Choice Requires="x14">
            <control shapeId="2185" r:id="rId139" name="Check Box 137">
              <controlPr defaultSize="0" autoFill="0" autoLine="0" autoPict="0">
                <anchor moveWithCells="1">
                  <from>
                    <xdr:col>5</xdr:col>
                    <xdr:colOff>581025</xdr:colOff>
                    <xdr:row>71</xdr:row>
                    <xdr:rowOff>0</xdr:rowOff>
                  </from>
                  <to>
                    <xdr:col>6</xdr:col>
                    <xdr:colOff>28575</xdr:colOff>
                    <xdr:row>72</xdr:row>
                    <xdr:rowOff>76200</xdr:rowOff>
                  </to>
                </anchor>
              </controlPr>
            </control>
          </mc:Choice>
        </mc:AlternateContent>
        <mc:AlternateContent xmlns:mc="http://schemas.openxmlformats.org/markup-compatibility/2006">
          <mc:Choice Requires="x14">
            <control shapeId="2187" r:id="rId140" name="Check Box 139">
              <controlPr defaultSize="0" autoFill="0" autoLine="0" autoPict="0">
                <anchor moveWithCells="1">
                  <from>
                    <xdr:col>2</xdr:col>
                    <xdr:colOff>1466850</xdr:colOff>
                    <xdr:row>52</xdr:row>
                    <xdr:rowOff>0</xdr:rowOff>
                  </from>
                  <to>
                    <xdr:col>3</xdr:col>
                    <xdr:colOff>0</xdr:colOff>
                    <xdr:row>72</xdr:row>
                    <xdr:rowOff>219075</xdr:rowOff>
                  </to>
                </anchor>
              </controlPr>
            </control>
          </mc:Choice>
        </mc:AlternateContent>
        <mc:AlternateContent xmlns:mc="http://schemas.openxmlformats.org/markup-compatibility/2006">
          <mc:Choice Requires="x14">
            <control shapeId="2188" r:id="rId141" name="Check Box 140">
              <controlPr defaultSize="0" autoFill="0" autoLine="0" autoPict="0">
                <anchor moveWithCells="1">
                  <from>
                    <xdr:col>5</xdr:col>
                    <xdr:colOff>581025</xdr:colOff>
                    <xdr:row>52</xdr:row>
                    <xdr:rowOff>0</xdr:rowOff>
                  </from>
                  <to>
                    <xdr:col>6</xdr:col>
                    <xdr:colOff>28575</xdr:colOff>
                    <xdr:row>72</xdr:row>
                    <xdr:rowOff>228600</xdr:rowOff>
                  </to>
                </anchor>
              </controlPr>
            </control>
          </mc:Choice>
        </mc:AlternateContent>
        <mc:AlternateContent xmlns:mc="http://schemas.openxmlformats.org/markup-compatibility/2006">
          <mc:Choice Requires="x14">
            <control shapeId="2189" r:id="rId142" name="Check Box 141">
              <controlPr defaultSize="0" autoFill="0" autoLine="0" autoPict="0">
                <anchor moveWithCells="1">
                  <from>
                    <xdr:col>2</xdr:col>
                    <xdr:colOff>1476375</xdr:colOff>
                    <xdr:row>52</xdr:row>
                    <xdr:rowOff>0</xdr:rowOff>
                  </from>
                  <to>
                    <xdr:col>3</xdr:col>
                    <xdr:colOff>9525</xdr:colOff>
                    <xdr:row>72</xdr:row>
                    <xdr:rowOff>371475</xdr:rowOff>
                  </to>
                </anchor>
              </controlPr>
            </control>
          </mc:Choice>
        </mc:AlternateContent>
        <mc:AlternateContent xmlns:mc="http://schemas.openxmlformats.org/markup-compatibility/2006">
          <mc:Choice Requires="x14">
            <control shapeId="2190" r:id="rId143" name="Check Box 142">
              <controlPr defaultSize="0" autoFill="0" autoLine="0" autoPict="0">
                <anchor moveWithCells="1">
                  <from>
                    <xdr:col>5</xdr:col>
                    <xdr:colOff>581025</xdr:colOff>
                    <xdr:row>52</xdr:row>
                    <xdr:rowOff>0</xdr:rowOff>
                  </from>
                  <to>
                    <xdr:col>6</xdr:col>
                    <xdr:colOff>104775</xdr:colOff>
                    <xdr:row>72</xdr:row>
                    <xdr:rowOff>371475</xdr:rowOff>
                  </to>
                </anchor>
              </controlPr>
            </control>
          </mc:Choice>
        </mc:AlternateContent>
        <mc:AlternateContent xmlns:mc="http://schemas.openxmlformats.org/markup-compatibility/2006">
          <mc:Choice Requires="x14">
            <control shapeId="2191" r:id="rId144" name="Check Box 143">
              <controlPr defaultSize="0" autoFill="0" autoLine="0" autoPict="0">
                <anchor moveWithCells="1">
                  <from>
                    <xdr:col>2</xdr:col>
                    <xdr:colOff>1476375</xdr:colOff>
                    <xdr:row>52</xdr:row>
                    <xdr:rowOff>0</xdr:rowOff>
                  </from>
                  <to>
                    <xdr:col>2</xdr:col>
                    <xdr:colOff>1752600</xdr:colOff>
                    <xdr:row>72</xdr:row>
                    <xdr:rowOff>371475</xdr:rowOff>
                  </to>
                </anchor>
              </controlPr>
            </control>
          </mc:Choice>
        </mc:AlternateContent>
        <mc:AlternateContent xmlns:mc="http://schemas.openxmlformats.org/markup-compatibility/2006">
          <mc:Choice Requires="x14">
            <control shapeId="2192" r:id="rId145" name="Check Box 144">
              <controlPr defaultSize="0" autoFill="0" autoLine="0" autoPict="0">
                <anchor moveWithCells="1">
                  <from>
                    <xdr:col>5</xdr:col>
                    <xdr:colOff>581025</xdr:colOff>
                    <xdr:row>52</xdr:row>
                    <xdr:rowOff>0</xdr:rowOff>
                  </from>
                  <to>
                    <xdr:col>6</xdr:col>
                    <xdr:colOff>104775</xdr:colOff>
                    <xdr:row>72</xdr:row>
                    <xdr:rowOff>371475</xdr:rowOff>
                  </to>
                </anchor>
              </controlPr>
            </control>
          </mc:Choice>
        </mc:AlternateContent>
        <mc:AlternateContent xmlns:mc="http://schemas.openxmlformats.org/markup-compatibility/2006">
          <mc:Choice Requires="x14">
            <control shapeId="2193" r:id="rId146" name="Check Box 145">
              <controlPr defaultSize="0" autoFill="0" autoLine="0" autoPict="0">
                <anchor moveWithCells="1">
                  <from>
                    <xdr:col>2</xdr:col>
                    <xdr:colOff>1466850</xdr:colOff>
                    <xdr:row>52</xdr:row>
                    <xdr:rowOff>0</xdr:rowOff>
                  </from>
                  <to>
                    <xdr:col>3</xdr:col>
                    <xdr:colOff>0</xdr:colOff>
                    <xdr:row>72</xdr:row>
                    <xdr:rowOff>371475</xdr:rowOff>
                  </to>
                </anchor>
              </controlPr>
            </control>
          </mc:Choice>
        </mc:AlternateContent>
        <mc:AlternateContent xmlns:mc="http://schemas.openxmlformats.org/markup-compatibility/2006">
          <mc:Choice Requires="x14">
            <control shapeId="2194" r:id="rId147" name="Check Box 146">
              <controlPr defaultSize="0" autoFill="0" autoLine="0" autoPict="0">
                <anchor moveWithCells="1">
                  <from>
                    <xdr:col>5</xdr:col>
                    <xdr:colOff>581025</xdr:colOff>
                    <xdr:row>52</xdr:row>
                    <xdr:rowOff>0</xdr:rowOff>
                  </from>
                  <to>
                    <xdr:col>6</xdr:col>
                    <xdr:colOff>28575</xdr:colOff>
                    <xdr:row>72</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P96"/>
  <sheetViews>
    <sheetView showGridLines="0" showRowColHeaders="0" zoomScaleNormal="100" zoomScaleSheetLayoutView="100" workbookViewId="0">
      <selection activeCell="E9" sqref="E9"/>
    </sheetView>
  </sheetViews>
  <sheetFormatPr defaultColWidth="9.140625" defaultRowHeight="15"/>
  <cols>
    <col min="1" max="1" width="5.28515625" style="53" customWidth="1"/>
    <col min="2" max="2" width="6.28515625" style="53" customWidth="1"/>
    <col min="3" max="3" width="17.85546875" style="53" customWidth="1"/>
    <col min="4" max="7" width="24.7109375" style="53" customWidth="1"/>
    <col min="8" max="8" width="39.85546875" style="53" bestFit="1" customWidth="1"/>
    <col min="9" max="9" width="9.140625" style="53"/>
    <col min="10" max="10" width="36.42578125" style="53" bestFit="1" customWidth="1"/>
    <col min="11" max="16384" width="9.140625" style="53"/>
  </cols>
  <sheetData>
    <row r="1" spans="2:8">
      <c r="G1" s="55"/>
      <c r="H1" s="55"/>
    </row>
    <row r="2" spans="2:8" ht="22.5" customHeight="1">
      <c r="B2" s="1281"/>
      <c r="C2" s="1281"/>
      <c r="D2" s="1281"/>
      <c r="E2" s="1281"/>
      <c r="F2" s="1281"/>
      <c r="G2" s="85"/>
      <c r="H2" s="55"/>
    </row>
    <row r="3" spans="2:8" ht="3" customHeight="1" thickBot="1">
      <c r="B3" s="54"/>
      <c r="G3" s="55"/>
      <c r="H3" s="55"/>
    </row>
    <row r="4" spans="2:8" ht="15" customHeight="1">
      <c r="B4" s="54"/>
      <c r="C4" s="613"/>
      <c r="D4" s="614"/>
      <c r="E4" s="615"/>
      <c r="F4" s="615"/>
      <c r="G4" s="616" t="s">
        <v>785</v>
      </c>
    </row>
    <row r="5" spans="2:8" ht="31.5" customHeight="1" thickBot="1">
      <c r="C5" s="617" t="s">
        <v>243</v>
      </c>
      <c r="D5" s="618"/>
      <c r="E5" s="619"/>
      <c r="F5" s="619"/>
      <c r="G5" s="620"/>
    </row>
    <row r="6" spans="2:8" ht="18" customHeight="1">
      <c r="C6" s="1286" t="s">
        <v>195</v>
      </c>
      <c r="D6" s="1287"/>
      <c r="E6" s="1297" t="str">
        <f>IF('1. Application Form'!D21="","",'1. Application Form'!D21)</f>
        <v/>
      </c>
      <c r="F6" s="1298"/>
      <c r="G6" s="1299"/>
    </row>
    <row r="7" spans="2:8">
      <c r="C7" s="1279" t="s">
        <v>192</v>
      </c>
      <c r="D7" s="1280"/>
      <c r="E7" s="1267" t="str">
        <f>IF('1. Application Form'!D22="","",'1. Application Form'!D22)</f>
        <v/>
      </c>
      <c r="F7" s="1268"/>
      <c r="G7" s="1269"/>
    </row>
    <row r="8" spans="2:8" ht="15" customHeight="1">
      <c r="C8" s="1279" t="s">
        <v>563</v>
      </c>
      <c r="D8" s="1280"/>
      <c r="E8" s="583" t="str">
        <f>IF('1. Application Form'!$D$23="","",'1. Application Form'!$D$23)</f>
        <v/>
      </c>
      <c r="F8" s="584" t="str">
        <f>IF($E8="","","MD")</f>
        <v/>
      </c>
      <c r="G8" s="585"/>
    </row>
    <row r="9" spans="2:8">
      <c r="C9" s="1279" t="s">
        <v>206</v>
      </c>
      <c r="D9" s="1280"/>
      <c r="E9" s="68"/>
      <c r="F9" s="587"/>
      <c r="G9" s="588"/>
    </row>
    <row r="10" spans="2:8">
      <c r="C10" s="1279" t="s">
        <v>14</v>
      </c>
      <c r="D10" s="1280"/>
      <c r="E10" s="586" t="str">
        <f>IF('1. Application Form'!D20="","",'1. Application Form'!D20)</f>
        <v/>
      </c>
      <c r="F10" s="587"/>
      <c r="G10" s="588"/>
    </row>
    <row r="11" spans="2:8" ht="15.75">
      <c r="C11" s="1279" t="s">
        <v>970</v>
      </c>
      <c r="D11" s="1280"/>
      <c r="E11" s="112"/>
      <c r="F11" s="587"/>
      <c r="G11" s="588"/>
    </row>
    <row r="12" spans="2:8">
      <c r="C12" s="1279" t="s">
        <v>189</v>
      </c>
      <c r="D12" s="1280"/>
      <c r="E12" s="113"/>
      <c r="F12" s="587"/>
      <c r="G12" s="588"/>
    </row>
    <row r="13" spans="2:8" ht="15" customHeight="1">
      <c r="C13" s="1279" t="s">
        <v>196</v>
      </c>
      <c r="D13" s="1280"/>
      <c r="E13" s="113"/>
      <c r="F13" s="587"/>
      <c r="G13" s="588"/>
    </row>
    <row r="14" spans="2:8" ht="60" customHeight="1">
      <c r="C14" s="1279" t="s">
        <v>268</v>
      </c>
      <c r="D14" s="1280"/>
      <c r="E14" s="1270"/>
      <c r="F14" s="1271"/>
      <c r="G14" s="1272"/>
    </row>
    <row r="15" spans="2:8" ht="66.75" customHeight="1">
      <c r="C15" s="1279" t="s">
        <v>628</v>
      </c>
      <c r="D15" s="1280"/>
      <c r="E15" s="1273"/>
      <c r="F15" s="1274"/>
      <c r="G15" s="1275"/>
    </row>
    <row r="16" spans="2:8" ht="60" customHeight="1" thickBot="1">
      <c r="C16" s="1284" t="s">
        <v>741</v>
      </c>
      <c r="D16" s="1285"/>
      <c r="E16" s="1276"/>
      <c r="F16" s="1277"/>
      <c r="G16" s="1278"/>
    </row>
    <row r="17" spans="1:10" ht="15" customHeight="1" thickBot="1"/>
    <row r="18" spans="1:10" ht="56.25" customHeight="1" thickBot="1">
      <c r="A18" s="375"/>
      <c r="B18" s="375"/>
      <c r="C18" s="1291" t="s">
        <v>947</v>
      </c>
      <c r="D18" s="1292"/>
      <c r="E18" s="1292"/>
      <c r="F18" s="1292"/>
      <c r="G18" s="1293"/>
      <c r="H18" s="55"/>
    </row>
    <row r="19" spans="1:10" ht="46.5" customHeight="1" thickBot="1">
      <c r="A19" s="375"/>
      <c r="B19" s="375"/>
      <c r="C19" s="589" t="s">
        <v>824</v>
      </c>
      <c r="D19" s="449">
        <v>0</v>
      </c>
      <c r="E19" s="589" t="s">
        <v>825</v>
      </c>
      <c r="F19" s="449">
        <v>0</v>
      </c>
      <c r="G19" s="595"/>
      <c r="H19" s="55"/>
    </row>
    <row r="20" spans="1:10" ht="4.5" customHeight="1" thickBot="1">
      <c r="A20" s="375"/>
      <c r="B20" s="375"/>
    </row>
    <row r="21" spans="1:10" ht="30.75" customHeight="1">
      <c r="A21" s="375"/>
      <c r="B21" s="375"/>
      <c r="C21" s="1265" t="s">
        <v>227</v>
      </c>
      <c r="D21" s="1265" t="s">
        <v>228</v>
      </c>
      <c r="E21" s="597" t="s">
        <v>188</v>
      </c>
      <c r="F21" s="590"/>
      <c r="G21" s="591" t="s">
        <v>254</v>
      </c>
      <c r="H21" s="55"/>
    </row>
    <row r="22" spans="1:10" ht="22.5" customHeight="1" thickBot="1">
      <c r="A22" s="375"/>
      <c r="B22" s="375"/>
      <c r="C22" s="1266"/>
      <c r="D22" s="1266"/>
      <c r="E22" s="598" t="s">
        <v>597</v>
      </c>
      <c r="F22" s="599" t="s">
        <v>208</v>
      </c>
      <c r="G22" s="592" t="s">
        <v>598</v>
      </c>
      <c r="H22" s="463"/>
    </row>
    <row r="23" spans="1:10">
      <c r="C23" s="845">
        <v>1</v>
      </c>
      <c r="D23" s="86"/>
      <c r="E23" s="600"/>
      <c r="F23" s="601"/>
      <c r="G23" s="606"/>
      <c r="H23" s="55"/>
    </row>
    <row r="24" spans="1:10">
      <c r="C24" s="846">
        <v>2</v>
      </c>
      <c r="D24" s="87"/>
      <c r="E24" s="602"/>
      <c r="F24" s="603"/>
      <c r="G24" s="607"/>
      <c r="H24" s="55"/>
    </row>
    <row r="25" spans="1:10">
      <c r="C25" s="846">
        <v>3</v>
      </c>
      <c r="D25" s="87"/>
      <c r="E25" s="602"/>
      <c r="F25" s="603"/>
      <c r="G25" s="607"/>
      <c r="H25" s="55"/>
    </row>
    <row r="26" spans="1:10">
      <c r="C26" s="846">
        <v>4</v>
      </c>
      <c r="D26" s="87"/>
      <c r="E26" s="602"/>
      <c r="F26" s="603"/>
      <c r="G26" s="607"/>
      <c r="H26" s="55"/>
    </row>
    <row r="27" spans="1:10">
      <c r="C27" s="846">
        <v>5</v>
      </c>
      <c r="D27" s="87"/>
      <c r="E27" s="602"/>
      <c r="F27" s="603"/>
      <c r="G27" s="607"/>
      <c r="H27" s="55"/>
    </row>
    <row r="28" spans="1:10">
      <c r="C28" s="846">
        <v>6</v>
      </c>
      <c r="D28" s="87"/>
      <c r="E28" s="602"/>
      <c r="F28" s="603"/>
      <c r="G28" s="607"/>
      <c r="H28" s="55"/>
      <c r="I28" s="55"/>
      <c r="J28" s="55"/>
    </row>
    <row r="29" spans="1:10">
      <c r="C29" s="846">
        <v>7</v>
      </c>
      <c r="D29" s="87"/>
      <c r="E29" s="602"/>
      <c r="F29" s="603"/>
      <c r="G29" s="607"/>
      <c r="H29" s="55"/>
      <c r="I29" s="55"/>
      <c r="J29" s="55"/>
    </row>
    <row r="30" spans="1:10">
      <c r="C30" s="846">
        <v>8</v>
      </c>
      <c r="D30" s="87"/>
      <c r="E30" s="602"/>
      <c r="F30" s="603"/>
      <c r="G30" s="607"/>
      <c r="H30" s="55"/>
      <c r="I30" s="55"/>
      <c r="J30" s="55"/>
    </row>
    <row r="31" spans="1:10">
      <c r="C31" s="846">
        <v>9</v>
      </c>
      <c r="D31" s="87"/>
      <c r="E31" s="602"/>
      <c r="F31" s="603"/>
      <c r="G31" s="607"/>
      <c r="H31" s="55"/>
    </row>
    <row r="32" spans="1:10">
      <c r="C32" s="846">
        <v>10</v>
      </c>
      <c r="D32" s="87"/>
      <c r="E32" s="602"/>
      <c r="F32" s="603"/>
      <c r="G32" s="607"/>
      <c r="H32" s="55"/>
    </row>
    <row r="33" spans="1:16">
      <c r="C33" s="846">
        <v>11</v>
      </c>
      <c r="D33" s="87"/>
      <c r="E33" s="602"/>
      <c r="F33" s="603"/>
      <c r="G33" s="607"/>
      <c r="H33" s="55"/>
    </row>
    <row r="34" spans="1:16" ht="15.75" thickBot="1">
      <c r="C34" s="847">
        <v>12</v>
      </c>
      <c r="D34" s="88"/>
      <c r="E34" s="604"/>
      <c r="F34" s="605"/>
      <c r="G34" s="608"/>
      <c r="H34" s="55"/>
    </row>
    <row r="35" spans="1:16" ht="24" customHeight="1" thickBot="1">
      <c r="C35" s="848" t="s">
        <v>207</v>
      </c>
      <c r="D35" s="59"/>
      <c r="E35" s="596">
        <f>SUM(E23:E34)</f>
        <v>0</v>
      </c>
      <c r="F35" s="609"/>
      <c r="G35" s="610">
        <f>SUM(G23:G34)</f>
        <v>0</v>
      </c>
      <c r="H35" s="55"/>
    </row>
    <row r="36" spans="1:16" ht="16.5" customHeight="1">
      <c r="C36" s="849" t="s">
        <v>252</v>
      </c>
      <c r="D36" s="850"/>
      <c r="E36" s="851" t="s">
        <v>242</v>
      </c>
      <c r="F36" s="624"/>
      <c r="G36" s="625"/>
      <c r="H36" s="55"/>
    </row>
    <row r="37" spans="1:16" ht="16.5" customHeight="1" thickBot="1">
      <c r="C37" s="852" t="s">
        <v>253</v>
      </c>
      <c r="D37" s="853"/>
      <c r="E37" s="854" t="s">
        <v>242</v>
      </c>
      <c r="F37" s="626"/>
      <c r="G37" s="621"/>
      <c r="H37" s="55"/>
    </row>
    <row r="38" spans="1:16" ht="24" customHeight="1" thickBot="1">
      <c r="A38" s="375"/>
      <c r="B38" s="844"/>
      <c r="C38" s="622" t="s">
        <v>846</v>
      </c>
      <c r="D38" s="623"/>
      <c r="E38" s="623"/>
      <c r="F38" s="623"/>
      <c r="G38" s="621"/>
      <c r="H38" s="55"/>
      <c r="I38" s="55"/>
    </row>
    <row r="39" spans="1:16" ht="15.75" customHeight="1">
      <c r="C39" s="1300"/>
      <c r="D39" s="1301"/>
      <c r="E39" s="1301"/>
      <c r="F39" s="1301"/>
      <c r="G39" s="1302"/>
    </row>
    <row r="40" spans="1:16" ht="15.75" customHeight="1">
      <c r="C40" s="1303"/>
      <c r="D40" s="1304"/>
      <c r="E40" s="1304"/>
      <c r="F40" s="1304"/>
      <c r="G40" s="1305"/>
    </row>
    <row r="41" spans="1:16" ht="40.5" customHeight="1" thickBot="1">
      <c r="C41" s="1306"/>
      <c r="D41" s="1307"/>
      <c r="E41" s="1307"/>
      <c r="F41" s="1307"/>
      <c r="G41" s="1308"/>
    </row>
    <row r="42" spans="1:16" ht="15.75" thickBot="1">
      <c r="H42" s="55"/>
      <c r="I42" s="55"/>
      <c r="J42" s="55"/>
      <c r="K42" s="55"/>
      <c r="L42" s="55"/>
      <c r="M42" s="55"/>
      <c r="N42" s="55"/>
      <c r="O42" s="55"/>
      <c r="P42" s="55"/>
    </row>
    <row r="43" spans="1:16" ht="26.25" customHeight="1" thickBot="1">
      <c r="B43" s="54"/>
      <c r="C43" s="627" t="s">
        <v>968</v>
      </c>
      <c r="D43" s="581"/>
      <c r="E43" s="582"/>
      <c r="F43" s="582"/>
      <c r="G43" s="616"/>
      <c r="H43" s="55"/>
      <c r="I43" s="55"/>
      <c r="J43" s="55"/>
      <c r="K43" s="55"/>
      <c r="L43" s="55"/>
      <c r="M43" s="55"/>
      <c r="N43" s="55"/>
      <c r="O43" s="55"/>
      <c r="P43" s="55"/>
    </row>
    <row r="44" spans="1:16" s="58" customFormat="1" ht="120" customHeight="1" thickBot="1">
      <c r="C44" s="436">
        <v>0</v>
      </c>
      <c r="D44" s="1294" t="s">
        <v>969</v>
      </c>
      <c r="E44" s="1295"/>
      <c r="F44" s="1295"/>
      <c r="G44" s="1296"/>
      <c r="H44" s="55"/>
      <c r="I44" s="55"/>
      <c r="J44" s="55"/>
      <c r="K44" s="55"/>
      <c r="L44" s="55"/>
      <c r="M44" s="55"/>
      <c r="N44" s="55"/>
      <c r="O44" s="55"/>
      <c r="P44" s="55"/>
    </row>
    <row r="45" spans="1:16" ht="9" customHeight="1" thickBot="1">
      <c r="H45" s="55"/>
      <c r="I45" s="55"/>
      <c r="J45" s="55"/>
      <c r="K45" s="55"/>
      <c r="L45" s="55"/>
      <c r="M45" s="55"/>
      <c r="N45" s="55"/>
      <c r="O45" s="55"/>
      <c r="P45" s="55"/>
    </row>
    <row r="46" spans="1:16" ht="23.25" customHeight="1">
      <c r="B46" s="54"/>
      <c r="C46" s="613" t="s">
        <v>304</v>
      </c>
      <c r="D46" s="611"/>
      <c r="E46" s="612"/>
      <c r="F46" s="612"/>
      <c r="G46" s="616" t="s">
        <v>786</v>
      </c>
      <c r="H46" s="55"/>
      <c r="I46" s="55"/>
      <c r="J46" s="55"/>
      <c r="K46" s="55"/>
      <c r="L46" s="55"/>
      <c r="M46" s="55"/>
      <c r="N46" s="55"/>
      <c r="O46" s="55"/>
      <c r="P46" s="55"/>
    </row>
    <row r="47" spans="1:16" ht="54.75" customHeight="1" thickBot="1">
      <c r="A47" s="375"/>
      <c r="B47" s="375"/>
      <c r="C47" s="1288" t="s">
        <v>826</v>
      </c>
      <c r="D47" s="1289"/>
      <c r="E47" s="1289"/>
      <c r="F47" s="1289"/>
      <c r="G47" s="1290"/>
    </row>
    <row r="48" spans="1:16" ht="15" customHeight="1">
      <c r="B48" s="375"/>
      <c r="C48" s="1282" t="s">
        <v>972</v>
      </c>
      <c r="D48" s="1315" t="s">
        <v>783</v>
      </c>
      <c r="E48" s="1316"/>
      <c r="F48" s="1316"/>
      <c r="G48" s="1317"/>
    </row>
    <row r="49" spans="1:13" ht="24.75" customHeight="1" thickBot="1">
      <c r="B49" s="375"/>
      <c r="C49" s="1283"/>
      <c r="D49" s="1318"/>
      <c r="E49" s="1319"/>
      <c r="F49" s="1319"/>
      <c r="G49" s="1320"/>
    </row>
    <row r="50" spans="1:13" s="58" customFormat="1" ht="31.5" customHeight="1">
      <c r="C50" s="444"/>
      <c r="D50" s="1309"/>
      <c r="E50" s="1310"/>
      <c r="F50" s="1310"/>
      <c r="G50" s="1311"/>
    </row>
    <row r="51" spans="1:13" s="58" customFormat="1" ht="31.5" customHeight="1">
      <c r="C51" s="445"/>
      <c r="D51" s="1312"/>
      <c r="E51" s="1313"/>
      <c r="F51" s="1313"/>
      <c r="G51" s="1314"/>
    </row>
    <row r="52" spans="1:13" s="58" customFormat="1" ht="31.5" customHeight="1">
      <c r="C52" s="445"/>
      <c r="D52" s="1312"/>
      <c r="E52" s="1313"/>
      <c r="F52" s="1313"/>
      <c r="G52" s="1314"/>
    </row>
    <row r="53" spans="1:13" s="58" customFormat="1" ht="31.5" customHeight="1">
      <c r="C53" s="445"/>
      <c r="D53" s="1312"/>
      <c r="E53" s="1313"/>
      <c r="F53" s="1313"/>
      <c r="G53" s="1314"/>
    </row>
    <row r="54" spans="1:13" s="58" customFormat="1" ht="31.5" customHeight="1">
      <c r="C54" s="445"/>
      <c r="D54" s="1312"/>
      <c r="E54" s="1313"/>
      <c r="F54" s="1313"/>
      <c r="G54" s="1314"/>
    </row>
    <row r="55" spans="1:13" s="58" customFormat="1" ht="31.5" customHeight="1">
      <c r="C55" s="445"/>
      <c r="D55" s="1312"/>
      <c r="E55" s="1313"/>
      <c r="F55" s="1313"/>
      <c r="G55" s="1314"/>
    </row>
    <row r="56" spans="1:13" s="58" customFormat="1" ht="31.5" customHeight="1">
      <c r="C56" s="445"/>
      <c r="D56" s="1312"/>
      <c r="E56" s="1313"/>
      <c r="F56" s="1313"/>
      <c r="G56" s="1314"/>
    </row>
    <row r="57" spans="1:13" s="58" customFormat="1" ht="31.5" customHeight="1">
      <c r="C57" s="445"/>
      <c r="D57" s="1312"/>
      <c r="E57" s="1313"/>
      <c r="F57" s="1313"/>
      <c r="G57" s="1314"/>
    </row>
    <row r="58" spans="1:13" s="58" customFormat="1" ht="31.5" customHeight="1">
      <c r="C58" s="445"/>
      <c r="D58" s="1312"/>
      <c r="E58" s="1313"/>
      <c r="F58" s="1313"/>
      <c r="G58" s="1314"/>
    </row>
    <row r="59" spans="1:13" s="58" customFormat="1" ht="31.5" customHeight="1">
      <c r="C59" s="445"/>
      <c r="D59" s="1312"/>
      <c r="E59" s="1313"/>
      <c r="F59" s="1313"/>
      <c r="G59" s="1314"/>
    </row>
    <row r="60" spans="1:13" s="58" customFormat="1" ht="31.5" customHeight="1">
      <c r="C60" s="445"/>
      <c r="D60" s="1312"/>
      <c r="E60" s="1313"/>
      <c r="F60" s="1313"/>
      <c r="G60" s="1314"/>
    </row>
    <row r="61" spans="1:13" s="58" customFormat="1" ht="31.5" hidden="1" customHeight="1" thickBot="1">
      <c r="C61" s="446"/>
      <c r="D61" s="1323"/>
      <c r="E61" s="1324"/>
      <c r="F61" s="1324"/>
      <c r="G61" s="1325"/>
    </row>
    <row r="62" spans="1:13" s="58" customFormat="1" ht="6.75" customHeight="1" thickBot="1"/>
    <row r="63" spans="1:13" ht="20.25">
      <c r="A63" s="375"/>
      <c r="B63" s="375"/>
      <c r="C63" s="613" t="s">
        <v>781</v>
      </c>
      <c r="D63" s="578"/>
      <c r="E63" s="579"/>
      <c r="F63" s="579"/>
      <c r="G63" s="580"/>
      <c r="H63" s="375"/>
    </row>
    <row r="64" spans="1:13" ht="69" customHeight="1" thickBot="1">
      <c r="A64" s="375"/>
      <c r="B64" s="375"/>
      <c r="C64" s="1288" t="s">
        <v>867</v>
      </c>
      <c r="D64" s="1321"/>
      <c r="E64" s="1321"/>
      <c r="F64" s="1321"/>
      <c r="G64" s="1322"/>
      <c r="H64" s="375"/>
      <c r="I64" s="375"/>
      <c r="J64" s="375"/>
      <c r="K64" s="375"/>
      <c r="L64" s="375"/>
      <c r="M64" s="375"/>
    </row>
    <row r="65" spans="1:7" ht="19.5" thickBot="1">
      <c r="A65" s="375"/>
      <c r="B65" s="375"/>
      <c r="C65" s="1329" t="s">
        <v>782</v>
      </c>
      <c r="D65" s="629" t="s">
        <v>865</v>
      </c>
      <c r="E65" s="630"/>
      <c r="F65" s="629" t="s">
        <v>948</v>
      </c>
      <c r="G65" s="631"/>
    </row>
    <row r="66" spans="1:7" ht="15.75" thickBot="1">
      <c r="A66" s="375"/>
      <c r="B66" s="375"/>
      <c r="C66" s="1266"/>
      <c r="D66" s="593" t="s">
        <v>667</v>
      </c>
      <c r="E66" s="594" t="s">
        <v>864</v>
      </c>
      <c r="F66" s="593" t="s">
        <v>667</v>
      </c>
      <c r="G66" s="628" t="s">
        <v>864</v>
      </c>
    </row>
    <row r="67" spans="1:7">
      <c r="A67" s="375"/>
      <c r="B67" s="375"/>
      <c r="C67" s="427">
        <v>1</v>
      </c>
      <c r="D67" s="415"/>
      <c r="E67" s="416"/>
      <c r="F67" s="417"/>
      <c r="G67" s="418"/>
    </row>
    <row r="68" spans="1:7">
      <c r="A68" s="375"/>
      <c r="B68" s="375"/>
      <c r="C68" s="428">
        <f>C67+1</f>
        <v>2</v>
      </c>
      <c r="D68" s="419"/>
      <c r="E68" s="420"/>
      <c r="F68" s="421"/>
      <c r="G68" s="422"/>
    </row>
    <row r="69" spans="1:7">
      <c r="A69" s="375"/>
      <c r="B69" s="375"/>
      <c r="C69" s="428">
        <f t="shared" ref="C69:C90" si="0">C68+1</f>
        <v>3</v>
      </c>
      <c r="D69" s="419"/>
      <c r="E69" s="420"/>
      <c r="F69" s="421"/>
      <c r="G69" s="422"/>
    </row>
    <row r="70" spans="1:7">
      <c r="A70" s="375"/>
      <c r="B70" s="375"/>
      <c r="C70" s="428">
        <f t="shared" si="0"/>
        <v>4</v>
      </c>
      <c r="D70" s="419"/>
      <c r="E70" s="420"/>
      <c r="F70" s="421"/>
      <c r="G70" s="422"/>
    </row>
    <row r="71" spans="1:7">
      <c r="A71" s="375"/>
      <c r="B71" s="375"/>
      <c r="C71" s="428">
        <f t="shared" si="0"/>
        <v>5</v>
      </c>
      <c r="D71" s="419"/>
      <c r="E71" s="420"/>
      <c r="F71" s="421"/>
      <c r="G71" s="422"/>
    </row>
    <row r="72" spans="1:7">
      <c r="A72" s="375"/>
      <c r="B72" s="375"/>
      <c r="C72" s="428">
        <f t="shared" si="0"/>
        <v>6</v>
      </c>
      <c r="D72" s="419"/>
      <c r="E72" s="420"/>
      <c r="F72" s="421"/>
      <c r="G72" s="422"/>
    </row>
    <row r="73" spans="1:7">
      <c r="A73" s="375"/>
      <c r="B73" s="375"/>
      <c r="C73" s="428">
        <f t="shared" si="0"/>
        <v>7</v>
      </c>
      <c r="D73" s="419"/>
      <c r="E73" s="420"/>
      <c r="F73" s="421"/>
      <c r="G73" s="422"/>
    </row>
    <row r="74" spans="1:7">
      <c r="A74" s="375"/>
      <c r="B74" s="375"/>
      <c r="C74" s="428">
        <f t="shared" si="0"/>
        <v>8</v>
      </c>
      <c r="D74" s="419"/>
      <c r="E74" s="420"/>
      <c r="F74" s="421"/>
      <c r="G74" s="422"/>
    </row>
    <row r="75" spans="1:7">
      <c r="A75" s="375"/>
      <c r="B75" s="375"/>
      <c r="C75" s="428">
        <f t="shared" si="0"/>
        <v>9</v>
      </c>
      <c r="D75" s="419"/>
      <c r="E75" s="420"/>
      <c r="F75" s="421"/>
      <c r="G75" s="422"/>
    </row>
    <row r="76" spans="1:7">
      <c r="A76" s="375"/>
      <c r="B76" s="375"/>
      <c r="C76" s="428">
        <f t="shared" si="0"/>
        <v>10</v>
      </c>
      <c r="D76" s="419"/>
      <c r="E76" s="420"/>
      <c r="F76" s="421"/>
      <c r="G76" s="422"/>
    </row>
    <row r="77" spans="1:7">
      <c r="A77" s="375"/>
      <c r="B77" s="375"/>
      <c r="C77" s="428">
        <f t="shared" si="0"/>
        <v>11</v>
      </c>
      <c r="D77" s="419"/>
      <c r="E77" s="420"/>
      <c r="F77" s="421"/>
      <c r="G77" s="422"/>
    </row>
    <row r="78" spans="1:7">
      <c r="A78" s="375"/>
      <c r="B78" s="375"/>
      <c r="C78" s="428">
        <f t="shared" si="0"/>
        <v>12</v>
      </c>
      <c r="D78" s="419"/>
      <c r="E78" s="420"/>
      <c r="F78" s="421"/>
      <c r="G78" s="422"/>
    </row>
    <row r="79" spans="1:7">
      <c r="A79" s="375"/>
      <c r="B79" s="375"/>
      <c r="C79" s="428">
        <f t="shared" si="0"/>
        <v>13</v>
      </c>
      <c r="D79" s="419"/>
      <c r="E79" s="420"/>
      <c r="F79" s="421"/>
      <c r="G79" s="422"/>
    </row>
    <row r="80" spans="1:7">
      <c r="A80" s="375"/>
      <c r="B80" s="375"/>
      <c r="C80" s="428">
        <f t="shared" si="0"/>
        <v>14</v>
      </c>
      <c r="D80" s="419"/>
      <c r="E80" s="420"/>
      <c r="F80" s="421"/>
      <c r="G80" s="422"/>
    </row>
    <row r="81" spans="1:7">
      <c r="A81" s="375"/>
      <c r="B81" s="375"/>
      <c r="C81" s="428">
        <f t="shared" si="0"/>
        <v>15</v>
      </c>
      <c r="D81" s="419"/>
      <c r="E81" s="420"/>
      <c r="F81" s="421"/>
      <c r="G81" s="422"/>
    </row>
    <row r="82" spans="1:7">
      <c r="A82" s="375"/>
      <c r="B82" s="375"/>
      <c r="C82" s="428">
        <f t="shared" si="0"/>
        <v>16</v>
      </c>
      <c r="D82" s="419"/>
      <c r="E82" s="420"/>
      <c r="F82" s="421"/>
      <c r="G82" s="422"/>
    </row>
    <row r="83" spans="1:7">
      <c r="A83" s="375"/>
      <c r="B83" s="375"/>
      <c r="C83" s="428">
        <f t="shared" si="0"/>
        <v>17</v>
      </c>
      <c r="D83" s="419"/>
      <c r="E83" s="420"/>
      <c r="F83" s="421"/>
      <c r="G83" s="422"/>
    </row>
    <row r="84" spans="1:7">
      <c r="A84" s="375"/>
      <c r="B84" s="375"/>
      <c r="C84" s="428">
        <f t="shared" si="0"/>
        <v>18</v>
      </c>
      <c r="D84" s="419"/>
      <c r="E84" s="420"/>
      <c r="F84" s="421"/>
      <c r="G84" s="422"/>
    </row>
    <row r="85" spans="1:7">
      <c r="A85" s="375"/>
      <c r="B85" s="375"/>
      <c r="C85" s="428">
        <f t="shared" si="0"/>
        <v>19</v>
      </c>
      <c r="D85" s="419"/>
      <c r="E85" s="420"/>
      <c r="F85" s="421"/>
      <c r="G85" s="422"/>
    </row>
    <row r="86" spans="1:7">
      <c r="A86" s="375"/>
      <c r="B86" s="375"/>
      <c r="C86" s="428">
        <f t="shared" si="0"/>
        <v>20</v>
      </c>
      <c r="D86" s="419"/>
      <c r="E86" s="420"/>
      <c r="F86" s="421"/>
      <c r="G86" s="422"/>
    </row>
    <row r="87" spans="1:7">
      <c r="A87" s="375"/>
      <c r="B87" s="375"/>
      <c r="C87" s="428">
        <f t="shared" si="0"/>
        <v>21</v>
      </c>
      <c r="D87" s="419"/>
      <c r="E87" s="420"/>
      <c r="F87" s="421"/>
      <c r="G87" s="422"/>
    </row>
    <row r="88" spans="1:7">
      <c r="A88" s="375"/>
      <c r="B88" s="375"/>
      <c r="C88" s="428">
        <f t="shared" si="0"/>
        <v>22</v>
      </c>
      <c r="D88" s="419"/>
      <c r="E88" s="420"/>
      <c r="F88" s="421"/>
      <c r="G88" s="422"/>
    </row>
    <row r="89" spans="1:7">
      <c r="A89" s="375"/>
      <c r="B89" s="375"/>
      <c r="C89" s="428">
        <f t="shared" si="0"/>
        <v>23</v>
      </c>
      <c r="D89" s="419"/>
      <c r="E89" s="420"/>
      <c r="F89" s="421"/>
      <c r="G89" s="422"/>
    </row>
    <row r="90" spans="1:7" ht="15.75" thickBot="1">
      <c r="A90" s="375"/>
      <c r="B90" s="375"/>
      <c r="C90" s="429">
        <f t="shared" si="0"/>
        <v>24</v>
      </c>
      <c r="D90" s="423"/>
      <c r="E90" s="424"/>
      <c r="F90" s="425"/>
      <c r="G90" s="426"/>
    </row>
    <row r="91" spans="1:7" ht="18" customHeight="1" thickBot="1">
      <c r="A91" s="375"/>
      <c r="B91" s="375"/>
      <c r="C91" s="839" t="s">
        <v>949</v>
      </c>
      <c r="D91" s="840"/>
      <c r="E91" s="840"/>
      <c r="F91" s="840"/>
      <c r="G91" s="841"/>
    </row>
    <row r="92" spans="1:7" ht="17.25" customHeight="1" thickBot="1">
      <c r="A92" s="375"/>
      <c r="B92" s="375"/>
      <c r="C92" s="1326" t="s">
        <v>784</v>
      </c>
      <c r="D92" s="1327"/>
      <c r="E92" s="1327"/>
      <c r="F92" s="1327"/>
      <c r="G92" s="1328"/>
    </row>
    <row r="93" spans="1:7" ht="27.75" customHeight="1">
      <c r="A93" s="375"/>
      <c r="B93" s="375"/>
      <c r="C93" s="1300"/>
      <c r="D93" s="1301"/>
      <c r="E93" s="1301"/>
      <c r="F93" s="1301"/>
      <c r="G93" s="1302"/>
    </row>
    <row r="94" spans="1:7" ht="27.75" customHeight="1">
      <c r="A94" s="375"/>
      <c r="B94" s="375"/>
      <c r="C94" s="1303"/>
      <c r="D94" s="1304"/>
      <c r="E94" s="1304"/>
      <c r="F94" s="1304"/>
      <c r="G94" s="1305"/>
    </row>
    <row r="95" spans="1:7" ht="17.25" customHeight="1" thickBot="1">
      <c r="A95" s="375"/>
      <c r="B95" s="375"/>
      <c r="C95" s="1306"/>
      <c r="D95" s="1307"/>
      <c r="E95" s="1307"/>
      <c r="F95" s="1307"/>
      <c r="G95" s="1308"/>
    </row>
    <row r="96" spans="1:7">
      <c r="A96" s="375"/>
      <c r="B96" s="375"/>
    </row>
  </sheetData>
  <sheetProtection password="A828" sheet="1" objects="1" scenarios="1"/>
  <customSheetViews>
    <customSheetView guid="{C56B3D6B-3B98-4A17-BD3C-B9F218E372DD}" showPageBreaks="1" showGridLines="0" printArea="1" topLeftCell="A10">
      <selection activeCell="A63" sqref="A63:B64"/>
      <rowBreaks count="2" manualBreakCount="2">
        <brk id="41" max="16383" man="1"/>
        <brk id="61" max="16383" man="1"/>
      </rowBreaks>
      <pageMargins left="0.7" right="0.7" top="0.75" bottom="0.75" header="0.3" footer="0.3"/>
      <printOptions horizontalCentered="1"/>
      <pageSetup scale="77" fitToHeight="3" orientation="portrait" r:id="rId1"/>
    </customSheetView>
    <customSheetView guid="{108BB875-1A79-407F-97F6-6D743F46DF3B}" showPageBreaks="1" showGridLines="0" printArea="1" topLeftCell="A25">
      <selection activeCell="C39" sqref="C39:F39"/>
      <rowBreaks count="2" manualBreakCount="2">
        <brk id="41" max="16383" man="1"/>
        <brk id="61" max="16383" man="1"/>
      </rowBreaks>
      <pageMargins left="0.7" right="0.7" top="0.75" bottom="0.75" header="0.3" footer="0.3"/>
      <printOptions horizontalCentered="1"/>
      <pageSetup scale="77" fitToHeight="3" orientation="portrait" r:id="rId2"/>
    </customSheetView>
  </customSheetViews>
  <mergeCells count="41">
    <mergeCell ref="C93:G95"/>
    <mergeCell ref="C64:G64"/>
    <mergeCell ref="D59:G59"/>
    <mergeCell ref="D60:G60"/>
    <mergeCell ref="D61:G61"/>
    <mergeCell ref="C92:G92"/>
    <mergeCell ref="C65:C66"/>
    <mergeCell ref="D54:G54"/>
    <mergeCell ref="D55:G55"/>
    <mergeCell ref="D56:G56"/>
    <mergeCell ref="D57:G57"/>
    <mergeCell ref="D58:G58"/>
    <mergeCell ref="D50:G50"/>
    <mergeCell ref="D51:G51"/>
    <mergeCell ref="D52:G52"/>
    <mergeCell ref="D53:G53"/>
    <mergeCell ref="D48:G49"/>
    <mergeCell ref="B2:F2"/>
    <mergeCell ref="C48:C49"/>
    <mergeCell ref="C21:C22"/>
    <mergeCell ref="C11:D11"/>
    <mergeCell ref="C12:D12"/>
    <mergeCell ref="C13:D13"/>
    <mergeCell ref="C14:D14"/>
    <mergeCell ref="C15:D15"/>
    <mergeCell ref="C16:D16"/>
    <mergeCell ref="C6:D6"/>
    <mergeCell ref="C7:D7"/>
    <mergeCell ref="C47:G47"/>
    <mergeCell ref="C18:G18"/>
    <mergeCell ref="D44:G44"/>
    <mergeCell ref="E6:G6"/>
    <mergeCell ref="C39:G41"/>
    <mergeCell ref="D21:D22"/>
    <mergeCell ref="E7:G7"/>
    <mergeCell ref="E14:G14"/>
    <mergeCell ref="E15:G15"/>
    <mergeCell ref="E16:G16"/>
    <mergeCell ref="C8:D8"/>
    <mergeCell ref="C9:D9"/>
    <mergeCell ref="C10:D10"/>
  </mergeCells>
  <dataValidations count="5">
    <dataValidation type="list" errorStyle="information" allowBlank="1" showInputMessage="1" sqref="D23:D34">
      <formula1>Choose_Month</formula1>
    </dataValidation>
    <dataValidation type="list" errorStyle="information" allowBlank="1" showInputMessage="1" sqref="D36:D37">
      <formula1>Choose_Fuel2</formula1>
    </dataValidation>
    <dataValidation type="whole" allowBlank="1" showInputMessage="1" showErrorMessage="1" sqref="E12">
      <formula1>0</formula1>
      <formula2>500</formula2>
    </dataValidation>
    <dataValidation type="decimal" allowBlank="1" showInputMessage="1" showErrorMessage="1" error="Please enter the SF of this building in numeric format." sqref="E11">
      <formula1>0</formula1>
      <formula2>100000000</formula2>
    </dataValidation>
    <dataValidation type="list" allowBlank="1" showInputMessage="1" showErrorMessage="1" sqref="E13">
      <formula1>Choose_OwnRent</formula1>
    </dataValidation>
  </dataValidations>
  <printOptions horizontalCentered="1"/>
  <pageMargins left="0.7" right="0.7" top="0.35" bottom="0.28000000000000003" header="0.3" footer="0.3"/>
  <pageSetup scale="70" fitToHeight="3" orientation="portrait" r:id="rId3"/>
  <rowBreaks count="1" manualBreakCount="1">
    <brk id="45"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50"/>
  </sheetPr>
  <dimension ref="B3:R3"/>
  <sheetViews>
    <sheetView showGridLines="0" showRowColHeaders="0" zoomScaleNormal="100" zoomScaleSheetLayoutView="100" workbookViewId="0">
      <selection activeCell="A2" sqref="A2"/>
    </sheetView>
  </sheetViews>
  <sheetFormatPr defaultRowHeight="15"/>
  <cols>
    <col min="1" max="1" width="5.85546875" customWidth="1"/>
    <col min="2" max="6" width="18.42578125" customWidth="1"/>
    <col min="7" max="7" width="1.140625" customWidth="1"/>
    <col min="8" max="12" width="18.28515625" customWidth="1"/>
    <col min="13" max="13" width="1.5703125" hidden="1" customWidth="1"/>
    <col min="14" max="19" width="18.42578125" customWidth="1"/>
  </cols>
  <sheetData>
    <row r="3" spans="2:18" s="58" customFormat="1" ht="36.75" customHeight="1">
      <c r="B3" s="1330" t="s">
        <v>950</v>
      </c>
      <c r="C3" s="1330"/>
      <c r="D3" s="1330"/>
      <c r="E3" s="1330"/>
      <c r="F3" s="632" t="s">
        <v>265</v>
      </c>
      <c r="H3" s="1330" t="s">
        <v>951</v>
      </c>
      <c r="I3" s="1330"/>
      <c r="J3" s="1330"/>
      <c r="K3" s="1330"/>
      <c r="L3" s="633" t="s">
        <v>266</v>
      </c>
      <c r="N3" s="1330" t="s">
        <v>952</v>
      </c>
      <c r="O3" s="1330"/>
      <c r="P3" s="1330"/>
      <c r="Q3" s="1330"/>
      <c r="R3" s="633" t="s">
        <v>267</v>
      </c>
    </row>
  </sheetData>
  <sheetProtection password="A828" sheet="1" objects="1" scenarios="1"/>
  <customSheetViews>
    <customSheetView guid="{C56B3D6B-3B98-4A17-BD3C-B9F218E372DD}" showPageBreaks="1" showGridLines="0" showRowCol="0" printArea="1" hiddenColumns="1" view="pageBreakPreview">
      <selection activeCell="T3" sqref="T3"/>
      <pageMargins left="0.7" right="0.53" top="0.41" bottom="0.41" header="0.3" footer="0.24"/>
      <printOptions horizontalCentered="1"/>
      <pageSetup orientation="portrait" r:id="rId1"/>
      <headerFooter>
        <oddFooter>&amp;R6-&amp;P</oddFooter>
      </headerFooter>
    </customSheetView>
    <customSheetView guid="{108BB875-1A79-407F-97F6-6D743F46DF3B}" showPageBreaks="1" showGridLines="0" showRowCol="0" printArea="1" hiddenColumns="1" view="pageBreakPreview">
      <selection activeCell="T3" sqref="T3"/>
      <pageMargins left="0.7" right="0.53" top="0.41" bottom="0.41" header="0.3" footer="0.24"/>
      <printOptions horizontalCentered="1"/>
      <pageSetup orientation="portrait" r:id="rId2"/>
      <headerFooter>
        <oddFooter>&amp;R6-&amp;P</oddFooter>
      </headerFooter>
    </customSheetView>
  </customSheetViews>
  <mergeCells count="3">
    <mergeCell ref="B3:E3"/>
    <mergeCell ref="H3:K3"/>
    <mergeCell ref="N3:Q3"/>
  </mergeCells>
  <printOptions horizontalCentered="1"/>
  <pageMargins left="0.7" right="0.53" top="0.41" bottom="0.41" header="0.3" footer="0.24"/>
  <pageSetup orientation="portrait" r:id="rId3"/>
  <headerFooter>
    <oddFooter>&amp;R6-&amp;P</oddFooter>
  </headerFooter>
  <drawing r:id="rId4"/>
  <legacyDrawing r:id="rId5"/>
  <oleObjects>
    <mc:AlternateContent xmlns:mc="http://schemas.openxmlformats.org/markup-compatibility/2006">
      <mc:Choice Requires="x14">
        <oleObject progId="Word.Document.8" shapeId="6145" r:id="rId6">
          <objectPr locked="0" defaultSize="0" r:id="rId7">
            <anchor moveWithCells="1">
              <from>
                <xdr:col>1</xdr:col>
                <xdr:colOff>133350</xdr:colOff>
                <xdr:row>3</xdr:row>
                <xdr:rowOff>38100</xdr:rowOff>
              </from>
              <to>
                <xdr:col>5</xdr:col>
                <xdr:colOff>1181100</xdr:colOff>
                <xdr:row>48</xdr:row>
                <xdr:rowOff>9525</xdr:rowOff>
              </to>
            </anchor>
          </objectPr>
        </oleObject>
      </mc:Choice>
      <mc:Fallback>
        <oleObject progId="Word.Document.8" shapeId="6145" r:id="rId6"/>
      </mc:Fallback>
    </mc:AlternateContent>
    <mc:AlternateContent xmlns:mc="http://schemas.openxmlformats.org/markup-compatibility/2006">
      <mc:Choice Requires="x14">
        <oleObject progId="Word.Document.8" shapeId="6146" r:id="rId8">
          <objectPr locked="0" defaultSize="0" r:id="rId9">
            <anchor moveWithCells="1">
              <from>
                <xdr:col>7</xdr:col>
                <xdr:colOff>85725</xdr:colOff>
                <xdr:row>3</xdr:row>
                <xdr:rowOff>66675</xdr:rowOff>
              </from>
              <to>
                <xdr:col>11</xdr:col>
                <xdr:colOff>1162050</xdr:colOff>
                <xdr:row>48</xdr:row>
                <xdr:rowOff>47625</xdr:rowOff>
              </to>
            </anchor>
          </objectPr>
        </oleObject>
      </mc:Choice>
      <mc:Fallback>
        <oleObject progId="Word.Document.8" shapeId="6146" r:id="rId8"/>
      </mc:Fallback>
    </mc:AlternateContent>
    <mc:AlternateContent xmlns:mc="http://schemas.openxmlformats.org/markup-compatibility/2006">
      <mc:Choice Requires="x14">
        <oleObject progId="Word.Document.8" shapeId="6147" r:id="rId10">
          <objectPr locked="0" defaultSize="0" autoPict="0" r:id="rId11">
            <anchor moveWithCells="1">
              <from>
                <xdr:col>13</xdr:col>
                <xdr:colOff>76200</xdr:colOff>
                <xdr:row>3</xdr:row>
                <xdr:rowOff>57150</xdr:rowOff>
              </from>
              <to>
                <xdr:col>17</xdr:col>
                <xdr:colOff>685800</xdr:colOff>
                <xdr:row>48</xdr:row>
                <xdr:rowOff>19050</xdr:rowOff>
              </to>
            </anchor>
          </objectPr>
        </oleObject>
      </mc:Choice>
      <mc:Fallback>
        <oleObject progId="Word.Document.8" shapeId="6147" r:id="rId10"/>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2:AP56"/>
  <sheetViews>
    <sheetView showGridLines="0" showRowColHeaders="0" zoomScaleNormal="100" zoomScaleSheetLayoutView="100" workbookViewId="0">
      <selection activeCell="D7" sqref="D7:E7"/>
    </sheetView>
  </sheetViews>
  <sheetFormatPr defaultColWidth="9.140625" defaultRowHeight="14.25"/>
  <cols>
    <col min="1" max="1" width="3.85546875" style="550" customWidth="1"/>
    <col min="2" max="2" width="2.85546875" style="550" customWidth="1"/>
    <col min="3" max="3" width="14.28515625" style="550" customWidth="1"/>
    <col min="4" max="4" width="11" style="550" customWidth="1"/>
    <col min="5" max="5" width="9.42578125" style="550" customWidth="1"/>
    <col min="6" max="6" width="15.7109375" style="550" customWidth="1"/>
    <col min="7" max="7" width="15.5703125" style="550" customWidth="1"/>
    <col min="8" max="8" width="17.7109375" style="550" customWidth="1"/>
    <col min="9" max="9" width="14.28515625" style="550" customWidth="1"/>
    <col min="10" max="10" width="12.85546875" style="550" customWidth="1"/>
    <col min="11" max="11" width="2.85546875" style="550" customWidth="1"/>
    <col min="12" max="12" width="2.5703125" style="679" customWidth="1"/>
    <col min="13" max="13" width="12.7109375" style="550" customWidth="1"/>
    <col min="14" max="14" width="12.85546875" style="550" customWidth="1"/>
    <col min="15" max="15" width="9.85546875" style="550" customWidth="1"/>
    <col min="16" max="16" width="16.7109375" style="550" customWidth="1"/>
    <col min="17" max="17" width="20.42578125" style="550" customWidth="1"/>
    <col min="18" max="18" width="22.140625" style="550" customWidth="1"/>
    <col min="19" max="19" width="11.140625" style="550" customWidth="1"/>
    <col min="20" max="20" width="2.85546875" style="550" customWidth="1"/>
    <col min="21" max="21" width="2.28515625" style="550" customWidth="1"/>
    <col min="22" max="22" width="5" style="550" customWidth="1"/>
    <col min="23" max="23" width="13.7109375" style="550" customWidth="1"/>
    <col min="24" max="24" width="12.28515625" style="550" customWidth="1"/>
    <col min="25" max="25" width="19.7109375" style="550" customWidth="1"/>
    <col min="26" max="26" width="18.85546875" style="550" customWidth="1"/>
    <col min="27" max="27" width="18.140625" style="550" customWidth="1"/>
    <col min="28" max="28" width="14" style="550" customWidth="1"/>
    <col min="29" max="29" width="11.85546875" style="550" customWidth="1"/>
    <col min="30" max="30" width="10.5703125" style="550" customWidth="1"/>
    <col min="31" max="31" width="2.85546875" style="550" customWidth="1"/>
    <col min="32" max="32" width="2.28515625" style="550" customWidth="1"/>
    <col min="33" max="33" width="4.85546875" style="550" customWidth="1"/>
    <col min="34" max="34" width="13.140625" style="550" customWidth="1"/>
    <col min="35" max="35" width="13.5703125" style="550" customWidth="1"/>
    <col min="36" max="38" width="19.7109375" style="550" customWidth="1"/>
    <col min="39" max="39" width="14" style="550" customWidth="1"/>
    <col min="40" max="40" width="13.140625" style="550" customWidth="1"/>
    <col min="41" max="41" width="6.28515625" style="550" customWidth="1"/>
    <col min="42" max="42" width="2.85546875" style="550" customWidth="1"/>
    <col min="43" max="16384" width="9.140625" style="550"/>
  </cols>
  <sheetData>
    <row r="2" spans="1:42" ht="6" customHeight="1" thickBot="1">
      <c r="A2" s="679"/>
    </row>
    <row r="3" spans="1:42" ht="10.5" customHeight="1">
      <c r="A3" s="679"/>
      <c r="B3" s="680"/>
      <c r="C3" s="681"/>
      <c r="D3" s="681"/>
      <c r="E3" s="681"/>
      <c r="F3" s="681"/>
      <c r="G3" s="681"/>
      <c r="H3" s="682"/>
      <c r="I3" s="681"/>
      <c r="J3" s="681"/>
      <c r="K3" s="683"/>
      <c r="L3" s="684"/>
      <c r="M3" s="681"/>
      <c r="N3" s="681"/>
      <c r="O3" s="681"/>
      <c r="P3" s="681"/>
      <c r="Q3" s="681"/>
      <c r="R3" s="681"/>
      <c r="S3" s="681"/>
      <c r="T3" s="683"/>
      <c r="V3" s="680"/>
      <c r="W3" s="681"/>
      <c r="X3" s="681"/>
      <c r="Y3" s="681"/>
      <c r="Z3" s="681"/>
      <c r="AA3" s="681"/>
      <c r="AB3" s="681"/>
      <c r="AC3" s="681"/>
      <c r="AD3" s="681"/>
      <c r="AE3" s="683"/>
      <c r="AG3" s="680"/>
      <c r="AH3" s="681"/>
      <c r="AI3" s="681"/>
      <c r="AJ3" s="681"/>
      <c r="AK3" s="681"/>
      <c r="AL3" s="681"/>
      <c r="AM3" s="681"/>
      <c r="AN3" s="681"/>
      <c r="AO3" s="681"/>
      <c r="AP3" s="683"/>
    </row>
    <row r="4" spans="1:42" s="705" customFormat="1" ht="22.5">
      <c r="A4" s="843"/>
      <c r="B4" s="706"/>
      <c r="C4" s="634" t="s">
        <v>260</v>
      </c>
      <c r="D4" s="634"/>
      <c r="E4" s="634"/>
      <c r="F4" s="634"/>
      <c r="G4" s="634"/>
      <c r="H4" s="634"/>
      <c r="I4" s="634"/>
      <c r="J4" s="635"/>
      <c r="K4" s="636" t="s">
        <v>246</v>
      </c>
      <c r="L4" s="706"/>
      <c r="M4" s="637" t="s">
        <v>282</v>
      </c>
      <c r="N4" s="635"/>
      <c r="O4" s="635"/>
      <c r="P4" s="635"/>
      <c r="Q4" s="635"/>
      <c r="R4" s="635"/>
      <c r="S4" s="635"/>
      <c r="T4" s="636" t="s">
        <v>719</v>
      </c>
      <c r="V4" s="706"/>
      <c r="W4" s="637" t="s">
        <v>210</v>
      </c>
      <c r="X4" s="637"/>
      <c r="Y4" s="637"/>
      <c r="Z4" s="637"/>
      <c r="AA4" s="637"/>
      <c r="AB4" s="635"/>
      <c r="AC4" s="635"/>
      <c r="AD4" s="635"/>
      <c r="AE4" s="636" t="s">
        <v>275</v>
      </c>
      <c r="AG4" s="707"/>
      <c r="AH4" s="637" t="s">
        <v>212</v>
      </c>
      <c r="AI4" s="637"/>
      <c r="AJ4" s="637"/>
      <c r="AK4" s="637"/>
      <c r="AL4" s="637"/>
      <c r="AM4" s="635"/>
      <c r="AN4" s="635"/>
      <c r="AO4" s="635"/>
      <c r="AP4" s="636" t="s">
        <v>276</v>
      </c>
    </row>
    <row r="5" spans="1:42" ht="12" customHeight="1" thickBot="1">
      <c r="A5" s="679"/>
      <c r="B5" s="518"/>
      <c r="C5" s="45"/>
      <c r="D5" s="45"/>
      <c r="E5" s="45"/>
      <c r="F5" s="478"/>
      <c r="G5" s="478"/>
      <c r="H5" s="478"/>
      <c r="I5" s="672"/>
      <c r="J5" s="437"/>
      <c r="K5" s="439"/>
      <c r="L5" s="447"/>
      <c r="M5" s="437"/>
      <c r="N5" s="437"/>
      <c r="O5" s="437"/>
      <c r="P5" s="437"/>
      <c r="Q5" s="437"/>
      <c r="R5" s="437"/>
      <c r="S5" s="437"/>
      <c r="T5" s="439"/>
      <c r="U5" s="47"/>
      <c r="V5" s="442"/>
      <c r="W5" s="437"/>
      <c r="X5" s="437"/>
      <c r="Y5" s="437"/>
      <c r="Z5" s="437"/>
      <c r="AA5" s="437"/>
      <c r="AB5" s="437"/>
      <c r="AC5" s="437"/>
      <c r="AD5" s="437"/>
      <c r="AE5" s="439"/>
      <c r="AF5" s="47"/>
      <c r="AG5" s="442"/>
      <c r="AH5" s="437"/>
      <c r="AI5" s="437"/>
      <c r="AJ5" s="437"/>
      <c r="AK5" s="437"/>
      <c r="AL5" s="437"/>
      <c r="AM5" s="437"/>
      <c r="AN5" s="437"/>
      <c r="AO5" s="437"/>
      <c r="AP5" s="439"/>
    </row>
    <row r="6" spans="1:42" ht="25.5" customHeight="1">
      <c r="A6" s="679"/>
      <c r="B6" s="855"/>
      <c r="C6" s="732" t="s">
        <v>1010</v>
      </c>
      <c r="D6" s="710"/>
      <c r="E6" s="710"/>
      <c r="F6" s="710"/>
      <c r="G6" s="710"/>
      <c r="H6" s="710"/>
      <c r="I6" s="710"/>
      <c r="J6" s="712"/>
      <c r="K6" s="517"/>
      <c r="L6" s="526"/>
      <c r="M6" s="1374" t="s">
        <v>831</v>
      </c>
      <c r="N6" s="1377"/>
      <c r="O6" s="1384"/>
      <c r="P6" s="1385"/>
      <c r="Q6" s="1385"/>
      <c r="R6" s="1385"/>
      <c r="S6" s="1386"/>
      <c r="T6" s="443"/>
      <c r="V6" s="518"/>
      <c r="W6" s="1347" t="s">
        <v>211</v>
      </c>
      <c r="X6" s="1348"/>
      <c r="Y6" s="1428"/>
      <c r="Z6" s="1428"/>
      <c r="AA6" s="1428"/>
      <c r="AB6" s="1429"/>
      <c r="AC6" s="1429"/>
      <c r="AD6" s="1430"/>
      <c r="AE6" s="443"/>
      <c r="AG6" s="518"/>
      <c r="AH6" s="1485" t="s">
        <v>262</v>
      </c>
      <c r="AI6" s="1486"/>
      <c r="AJ6" s="1470"/>
      <c r="AK6" s="1470"/>
      <c r="AL6" s="1470"/>
      <c r="AM6" s="1471"/>
      <c r="AN6" s="1471"/>
      <c r="AO6" s="1472"/>
      <c r="AP6" s="443"/>
    </row>
    <row r="7" spans="1:42" ht="20.25" customHeight="1" thickBot="1">
      <c r="A7" s="679"/>
      <c r="B7" s="855"/>
      <c r="C7" s="648" t="s">
        <v>200</v>
      </c>
      <c r="D7" s="1352"/>
      <c r="E7" s="1353"/>
      <c r="F7" s="713" t="s">
        <v>960</v>
      </c>
      <c r="G7" s="649"/>
      <c r="H7" s="938">
        <f>$I$46</f>
        <v>0</v>
      </c>
      <c r="I7" s="649" t="s">
        <v>209</v>
      </c>
      <c r="J7" s="937">
        <f>D7-H7</f>
        <v>0</v>
      </c>
      <c r="K7" s="517"/>
      <c r="L7" s="526"/>
      <c r="M7" s="1378"/>
      <c r="N7" s="1379"/>
      <c r="O7" s="1387"/>
      <c r="P7" s="1388"/>
      <c r="Q7" s="1388"/>
      <c r="R7" s="1388"/>
      <c r="S7" s="1389"/>
      <c r="T7" s="443"/>
      <c r="V7" s="518"/>
      <c r="W7" s="1343" t="s">
        <v>213</v>
      </c>
      <c r="X7" s="1349"/>
      <c r="Y7" s="1405"/>
      <c r="Z7" s="1405"/>
      <c r="AA7" s="1405"/>
      <c r="AB7" s="1406"/>
      <c r="AC7" s="1406"/>
      <c r="AD7" s="1407"/>
      <c r="AE7" s="443"/>
      <c r="AG7" s="518"/>
      <c r="AH7" s="1476" t="s">
        <v>216</v>
      </c>
      <c r="AI7" s="1487"/>
      <c r="AJ7" s="1402"/>
      <c r="AK7" s="1402"/>
      <c r="AL7" s="1402"/>
      <c r="AM7" s="1403"/>
      <c r="AN7" s="1403"/>
      <c r="AO7" s="1404"/>
      <c r="AP7" s="443"/>
    </row>
    <row r="8" spans="1:42" ht="24.75" customHeight="1">
      <c r="A8" s="679"/>
      <c r="B8" s="855"/>
      <c r="C8" s="732" t="s">
        <v>971</v>
      </c>
      <c r="D8" s="710"/>
      <c r="E8" s="710"/>
      <c r="F8" s="714"/>
      <c r="G8" s="711"/>
      <c r="H8" s="711"/>
      <c r="I8" s="710"/>
      <c r="J8" s="712"/>
      <c r="K8" s="517"/>
      <c r="L8" s="526"/>
      <c r="M8" s="1378"/>
      <c r="N8" s="1379"/>
      <c r="O8" s="1387"/>
      <c r="P8" s="1388"/>
      <c r="Q8" s="1388"/>
      <c r="R8" s="1388"/>
      <c r="S8" s="1389"/>
      <c r="T8" s="443"/>
      <c r="V8" s="518"/>
      <c r="W8" s="1343" t="s">
        <v>217</v>
      </c>
      <c r="X8" s="1344"/>
      <c r="Y8" s="1405"/>
      <c r="Z8" s="1405"/>
      <c r="AA8" s="1405"/>
      <c r="AB8" s="1406"/>
      <c r="AC8" s="1406"/>
      <c r="AD8" s="1407"/>
      <c r="AE8" s="443"/>
      <c r="AG8" s="518"/>
      <c r="AH8" s="1476" t="s">
        <v>217</v>
      </c>
      <c r="AI8" s="1477"/>
      <c r="AJ8" s="1402"/>
      <c r="AK8" s="1402"/>
      <c r="AL8" s="1402"/>
      <c r="AM8" s="1403"/>
      <c r="AN8" s="1403"/>
      <c r="AO8" s="1404"/>
      <c r="AP8" s="443"/>
    </row>
    <row r="9" spans="1:42" ht="20.25" customHeight="1" thickBot="1">
      <c r="A9" s="679"/>
      <c r="B9" s="685"/>
      <c r="C9" s="648" t="s">
        <v>200</v>
      </c>
      <c r="D9" s="1350"/>
      <c r="E9" s="1351"/>
      <c r="F9" s="713" t="s">
        <v>960</v>
      </c>
      <c r="G9" s="649"/>
      <c r="H9" s="938">
        <f>$I$46</f>
        <v>0</v>
      </c>
      <c r="I9" s="649" t="s">
        <v>209</v>
      </c>
      <c r="J9" s="937">
        <f>D9-H9</f>
        <v>0</v>
      </c>
      <c r="K9" s="522"/>
      <c r="L9" s="526"/>
      <c r="M9" s="1380"/>
      <c r="N9" s="1381"/>
      <c r="O9" s="1387"/>
      <c r="P9" s="1388"/>
      <c r="Q9" s="1388"/>
      <c r="R9" s="1388"/>
      <c r="S9" s="1389"/>
      <c r="T9" s="443"/>
      <c r="V9" s="518"/>
      <c r="W9" s="1345"/>
      <c r="X9" s="1346"/>
      <c r="Y9" s="1406"/>
      <c r="Z9" s="1406"/>
      <c r="AA9" s="1406"/>
      <c r="AB9" s="1406"/>
      <c r="AC9" s="1406"/>
      <c r="AD9" s="1407"/>
      <c r="AE9" s="443"/>
      <c r="AG9" s="518"/>
      <c r="AH9" s="1478"/>
      <c r="AI9" s="1479"/>
      <c r="AJ9" s="1403"/>
      <c r="AK9" s="1403"/>
      <c r="AL9" s="1403"/>
      <c r="AM9" s="1403"/>
      <c r="AN9" s="1403"/>
      <c r="AO9" s="1404"/>
      <c r="AP9" s="443"/>
    </row>
    <row r="10" spans="1:42" ht="32.25" customHeight="1">
      <c r="A10" s="679"/>
      <c r="B10" s="526"/>
      <c r="C10" s="1374" t="s">
        <v>190</v>
      </c>
      <c r="D10" s="1355"/>
      <c r="E10" s="1355"/>
      <c r="F10" s="1355"/>
      <c r="G10" s="652"/>
      <c r="H10" s="1354" t="s">
        <v>273</v>
      </c>
      <c r="I10" s="1355"/>
      <c r="J10" s="1356"/>
      <c r="K10" s="522"/>
      <c r="L10" s="526"/>
      <c r="M10" s="1380"/>
      <c r="N10" s="1381"/>
      <c r="O10" s="1387"/>
      <c r="P10" s="1388"/>
      <c r="Q10" s="1388"/>
      <c r="R10" s="1388"/>
      <c r="S10" s="1389"/>
      <c r="T10" s="443"/>
      <c r="V10" s="518"/>
      <c r="W10" s="1343" t="s">
        <v>218</v>
      </c>
      <c r="X10" s="1344"/>
      <c r="Y10" s="1405"/>
      <c r="Z10" s="1405"/>
      <c r="AA10" s="1405"/>
      <c r="AB10" s="1406"/>
      <c r="AC10" s="1406"/>
      <c r="AD10" s="1407"/>
      <c r="AE10" s="443"/>
      <c r="AG10" s="518"/>
      <c r="AH10" s="1476" t="s">
        <v>218</v>
      </c>
      <c r="AI10" s="1477"/>
      <c r="AJ10" s="1402"/>
      <c r="AK10" s="1402"/>
      <c r="AL10" s="1402"/>
      <c r="AM10" s="1403"/>
      <c r="AN10" s="1403"/>
      <c r="AO10" s="1404"/>
      <c r="AP10" s="443"/>
    </row>
    <row r="11" spans="1:42" ht="20.25" customHeight="1" thickBot="1">
      <c r="A11" s="679"/>
      <c r="B11" s="526"/>
      <c r="C11" s="648"/>
      <c r="D11" s="1350"/>
      <c r="E11" s="1351"/>
      <c r="F11" s="677" t="s">
        <v>742</v>
      </c>
      <c r="G11" s="650"/>
      <c r="H11" s="648"/>
      <c r="I11" s="676"/>
      <c r="J11" s="650"/>
      <c r="K11" s="522"/>
      <c r="L11" s="526"/>
      <c r="M11" s="1380"/>
      <c r="N11" s="1381"/>
      <c r="O11" s="1387"/>
      <c r="P11" s="1388"/>
      <c r="Q11" s="1388"/>
      <c r="R11" s="1388"/>
      <c r="S11" s="1389"/>
      <c r="T11" s="443"/>
      <c r="V11" s="518"/>
      <c r="W11" s="1345"/>
      <c r="X11" s="1346"/>
      <c r="Y11" s="1406"/>
      <c r="Z11" s="1406"/>
      <c r="AA11" s="1406"/>
      <c r="AB11" s="1406"/>
      <c r="AC11" s="1406"/>
      <c r="AD11" s="1407"/>
      <c r="AE11" s="443"/>
      <c r="AG11" s="518"/>
      <c r="AH11" s="1478"/>
      <c r="AI11" s="1479"/>
      <c r="AJ11" s="1403"/>
      <c r="AK11" s="1403"/>
      <c r="AL11" s="1403"/>
      <c r="AM11" s="1403"/>
      <c r="AN11" s="1403"/>
      <c r="AO11" s="1404"/>
      <c r="AP11" s="443"/>
    </row>
    <row r="12" spans="1:42" ht="21" customHeight="1" thickBot="1">
      <c r="A12" s="679"/>
      <c r="B12" s="526"/>
      <c r="C12" s="656" t="s">
        <v>608</v>
      </c>
      <c r="D12" s="734"/>
      <c r="E12" s="734"/>
      <c r="F12" s="734"/>
      <c r="G12" s="733"/>
      <c r="H12" s="734"/>
      <c r="I12" s="734"/>
      <c r="J12" s="735"/>
      <c r="K12" s="517"/>
      <c r="L12" s="526"/>
      <c r="M12" s="1382"/>
      <c r="N12" s="1383"/>
      <c r="O12" s="1390"/>
      <c r="P12" s="1391"/>
      <c r="Q12" s="1391"/>
      <c r="R12" s="1391"/>
      <c r="S12" s="1392"/>
      <c r="T12" s="443"/>
      <c r="V12" s="518"/>
      <c r="W12" s="1343" t="s">
        <v>214</v>
      </c>
      <c r="X12" s="1344"/>
      <c r="Y12" s="1405"/>
      <c r="Z12" s="1405"/>
      <c r="AA12" s="1405"/>
      <c r="AB12" s="1406"/>
      <c r="AC12" s="1406"/>
      <c r="AD12" s="1407"/>
      <c r="AE12" s="443"/>
      <c r="AG12" s="518"/>
      <c r="AH12" s="1476" t="s">
        <v>214</v>
      </c>
      <c r="AI12" s="1477"/>
      <c r="AJ12" s="1402"/>
      <c r="AK12" s="1402"/>
      <c r="AL12" s="1402"/>
      <c r="AM12" s="1403"/>
      <c r="AN12" s="1403"/>
      <c r="AO12" s="1404"/>
      <c r="AP12" s="443"/>
    </row>
    <row r="13" spans="1:42" ht="24.75" customHeight="1">
      <c r="A13" s="679"/>
      <c r="B13" s="526"/>
      <c r="C13" s="1366" t="s">
        <v>749</v>
      </c>
      <c r="D13" s="1367"/>
      <c r="E13" s="1365"/>
      <c r="F13" s="1363" t="s">
        <v>827</v>
      </c>
      <c r="G13" s="1364"/>
      <c r="H13" s="1365"/>
      <c r="I13" s="1375" t="s">
        <v>828</v>
      </c>
      <c r="J13" s="1376"/>
      <c r="K13" s="522"/>
      <c r="L13" s="526"/>
      <c r="M13" s="651" t="s">
        <v>255</v>
      </c>
      <c r="N13" s="686"/>
      <c r="O13" s="686"/>
      <c r="P13" s="686"/>
      <c r="Q13" s="686"/>
      <c r="R13" s="686"/>
      <c r="S13" s="687"/>
      <c r="T13" s="517"/>
      <c r="V13" s="518"/>
      <c r="W13" s="1345"/>
      <c r="X13" s="1346"/>
      <c r="Y13" s="1406"/>
      <c r="Z13" s="1406"/>
      <c r="AA13" s="1406"/>
      <c r="AB13" s="1406"/>
      <c r="AC13" s="1406"/>
      <c r="AD13" s="1407"/>
      <c r="AE13" s="517"/>
      <c r="AG13" s="518"/>
      <c r="AH13" s="1478"/>
      <c r="AI13" s="1479"/>
      <c r="AJ13" s="1403"/>
      <c r="AK13" s="1403"/>
      <c r="AL13" s="1403"/>
      <c r="AM13" s="1403"/>
      <c r="AN13" s="1403"/>
      <c r="AO13" s="1404"/>
      <c r="AP13" s="517"/>
    </row>
    <row r="14" spans="1:42" ht="19.5" customHeight="1">
      <c r="A14" s="679"/>
      <c r="B14" s="518"/>
      <c r="C14" s="1368"/>
      <c r="D14" s="1369"/>
      <c r="E14" s="1370"/>
      <c r="F14" s="1360"/>
      <c r="G14" s="1360"/>
      <c r="H14" s="1360"/>
      <c r="I14" s="1361"/>
      <c r="J14" s="1362"/>
      <c r="K14" s="517"/>
      <c r="L14" s="526"/>
      <c r="M14" s="1473"/>
      <c r="N14" s="1474"/>
      <c r="O14" s="1474"/>
      <c r="P14" s="1474"/>
      <c r="Q14" s="1474"/>
      <c r="R14" s="1474"/>
      <c r="S14" s="1475"/>
      <c r="T14" s="517"/>
      <c r="V14" s="518"/>
      <c r="W14" s="1343" t="s">
        <v>215</v>
      </c>
      <c r="X14" s="1344"/>
      <c r="Y14" s="1405"/>
      <c r="Z14" s="1405"/>
      <c r="AA14" s="1405"/>
      <c r="AB14" s="1406"/>
      <c r="AC14" s="1406"/>
      <c r="AD14" s="1407"/>
      <c r="AE14" s="517"/>
      <c r="AG14" s="518"/>
      <c r="AH14" s="1476" t="s">
        <v>215</v>
      </c>
      <c r="AI14" s="1477"/>
      <c r="AJ14" s="1402"/>
      <c r="AK14" s="1402"/>
      <c r="AL14" s="1402"/>
      <c r="AM14" s="1403"/>
      <c r="AN14" s="1403"/>
      <c r="AO14" s="1404"/>
      <c r="AP14" s="517"/>
    </row>
    <row r="15" spans="1:42" ht="19.5" customHeight="1">
      <c r="B15" s="518"/>
      <c r="C15" s="1368"/>
      <c r="D15" s="1369"/>
      <c r="E15" s="1370"/>
      <c r="F15" s="1360"/>
      <c r="G15" s="1360"/>
      <c r="H15" s="1360"/>
      <c r="I15" s="1361"/>
      <c r="J15" s="1362"/>
      <c r="K15" s="517"/>
      <c r="L15" s="526"/>
      <c r="M15" s="1431"/>
      <c r="N15" s="1432"/>
      <c r="O15" s="1432"/>
      <c r="P15" s="1432"/>
      <c r="Q15" s="1432"/>
      <c r="R15" s="1432"/>
      <c r="S15" s="1433"/>
      <c r="T15" s="517"/>
      <c r="V15" s="518"/>
      <c r="W15" s="1357"/>
      <c r="X15" s="1358"/>
      <c r="Y15" s="1438"/>
      <c r="Z15" s="1438"/>
      <c r="AA15" s="1438"/>
      <c r="AB15" s="1439"/>
      <c r="AC15" s="1439"/>
      <c r="AD15" s="1440"/>
      <c r="AE15" s="517"/>
      <c r="AG15" s="518"/>
      <c r="AH15" s="1480"/>
      <c r="AI15" s="1481"/>
      <c r="AJ15" s="1482"/>
      <c r="AK15" s="1482"/>
      <c r="AL15" s="1482"/>
      <c r="AM15" s="1483"/>
      <c r="AN15" s="1483"/>
      <c r="AO15" s="1484"/>
      <c r="AP15" s="517"/>
    </row>
    <row r="16" spans="1:42" ht="19.5" customHeight="1">
      <c r="B16" s="518"/>
      <c r="C16" s="1368"/>
      <c r="D16" s="1369"/>
      <c r="E16" s="1370"/>
      <c r="F16" s="1360"/>
      <c r="G16" s="1360"/>
      <c r="H16" s="1360"/>
      <c r="I16" s="1361"/>
      <c r="J16" s="1362"/>
      <c r="K16" s="517"/>
      <c r="L16" s="526"/>
      <c r="M16" s="1431"/>
      <c r="N16" s="1432"/>
      <c r="O16" s="1432"/>
      <c r="P16" s="1432"/>
      <c r="Q16" s="1432"/>
      <c r="R16" s="1432"/>
      <c r="S16" s="1433"/>
      <c r="T16" s="517"/>
      <c r="V16" s="518"/>
      <c r="W16" s="1357"/>
      <c r="X16" s="1358"/>
      <c r="Y16" s="1438"/>
      <c r="Z16" s="1438"/>
      <c r="AA16" s="1438"/>
      <c r="AB16" s="1439"/>
      <c r="AC16" s="1439"/>
      <c r="AD16" s="1440"/>
      <c r="AE16" s="517"/>
      <c r="AG16" s="518"/>
      <c r="AH16" s="1480"/>
      <c r="AI16" s="1481"/>
      <c r="AJ16" s="1482"/>
      <c r="AK16" s="1482"/>
      <c r="AL16" s="1482"/>
      <c r="AM16" s="1483"/>
      <c r="AN16" s="1483"/>
      <c r="AO16" s="1484"/>
      <c r="AP16" s="517"/>
    </row>
    <row r="17" spans="1:42" ht="19.5" customHeight="1" thickBot="1">
      <c r="B17" s="518"/>
      <c r="C17" s="1371"/>
      <c r="D17" s="1372"/>
      <c r="E17" s="1372"/>
      <c r="F17" s="1373"/>
      <c r="G17" s="1373"/>
      <c r="H17" s="1373"/>
      <c r="I17" s="1468"/>
      <c r="J17" s="1469"/>
      <c r="K17" s="522"/>
      <c r="L17" s="526"/>
      <c r="M17" s="1431"/>
      <c r="N17" s="1432"/>
      <c r="O17" s="1432"/>
      <c r="P17" s="1432"/>
      <c r="Q17" s="1432"/>
      <c r="R17" s="1432"/>
      <c r="S17" s="1433"/>
      <c r="T17" s="517"/>
      <c r="V17" s="518"/>
      <c r="W17" s="1359"/>
      <c r="X17" s="1344"/>
      <c r="Y17" s="1406"/>
      <c r="Z17" s="1406"/>
      <c r="AA17" s="1406"/>
      <c r="AB17" s="1406"/>
      <c r="AC17" s="1406"/>
      <c r="AD17" s="1407"/>
      <c r="AE17" s="517"/>
      <c r="AG17" s="518"/>
      <c r="AH17" s="1480"/>
      <c r="AI17" s="1481"/>
      <c r="AJ17" s="1483"/>
      <c r="AK17" s="1483"/>
      <c r="AL17" s="1483"/>
      <c r="AM17" s="1483"/>
      <c r="AN17" s="1483"/>
      <c r="AO17" s="1484"/>
      <c r="AP17" s="517"/>
    </row>
    <row r="18" spans="1:42" ht="16.5" customHeight="1" thickBot="1">
      <c r="B18" s="518"/>
      <c r="C18" s="1394"/>
      <c r="D18" s="1395"/>
      <c r="E18" s="498"/>
      <c r="F18" s="499"/>
      <c r="G18" s="499"/>
      <c r="H18" s="939" t="s">
        <v>750</v>
      </c>
      <c r="I18" s="1488">
        <f>SUM(I14:J17)</f>
        <v>0</v>
      </c>
      <c r="J18" s="1489"/>
      <c r="K18" s="522"/>
      <c r="L18" s="526"/>
      <c r="M18" s="1431"/>
      <c r="N18" s="1432"/>
      <c r="O18" s="1432"/>
      <c r="P18" s="1432"/>
      <c r="Q18" s="1432"/>
      <c r="R18" s="1432"/>
      <c r="S18" s="1433"/>
      <c r="T18" s="517"/>
      <c r="V18" s="69"/>
      <c r="W18" s="1457" t="s">
        <v>841</v>
      </c>
      <c r="X18" s="1462"/>
      <c r="Y18" s="1437"/>
      <c r="Z18" s="1438"/>
      <c r="AA18" s="1438"/>
      <c r="AB18" s="1439"/>
      <c r="AC18" s="1439"/>
      <c r="AD18" s="1440"/>
      <c r="AE18" s="517"/>
      <c r="AG18" s="69"/>
      <c r="AH18" s="1457" t="s">
        <v>841</v>
      </c>
      <c r="AI18" s="1358"/>
      <c r="AJ18" s="1437"/>
      <c r="AK18" s="1438"/>
      <c r="AL18" s="1438"/>
      <c r="AM18" s="1448"/>
      <c r="AN18" s="1448"/>
      <c r="AO18" s="1449"/>
      <c r="AP18" s="517"/>
    </row>
    <row r="19" spans="1:42" ht="13.5" customHeight="1" thickBot="1">
      <c r="B19" s="518"/>
      <c r="C19" s="1393"/>
      <c r="D19" s="1393"/>
      <c r="E19" s="1393"/>
      <c r="F19" s="1393"/>
      <c r="G19" s="1393"/>
      <c r="H19" s="1393"/>
      <c r="I19" s="709"/>
      <c r="J19" s="499"/>
      <c r="K19" s="517"/>
      <c r="L19" s="526"/>
      <c r="M19" s="1431"/>
      <c r="N19" s="1432"/>
      <c r="O19" s="1432"/>
      <c r="P19" s="1432"/>
      <c r="Q19" s="1432"/>
      <c r="R19" s="1432"/>
      <c r="S19" s="1433"/>
      <c r="T19" s="517"/>
      <c r="V19" s="526"/>
      <c r="W19" s="1380"/>
      <c r="X19" s="1463"/>
      <c r="Y19" s="1441"/>
      <c r="Z19" s="1442"/>
      <c r="AA19" s="1442"/>
      <c r="AB19" s="1443"/>
      <c r="AC19" s="1443"/>
      <c r="AD19" s="1444"/>
      <c r="AE19" s="517"/>
      <c r="AG19" s="526"/>
      <c r="AH19" s="1458"/>
      <c r="AI19" s="1459"/>
      <c r="AJ19" s="1450"/>
      <c r="AK19" s="1451"/>
      <c r="AL19" s="1451"/>
      <c r="AM19" s="1452"/>
      <c r="AN19" s="1452"/>
      <c r="AO19" s="1453"/>
      <c r="AP19" s="517"/>
    </row>
    <row r="20" spans="1:42" ht="17.25" customHeight="1" thickBot="1">
      <c r="B20" s="518"/>
      <c r="C20" s="1425" t="s">
        <v>829</v>
      </c>
      <c r="D20" s="1426"/>
      <c r="E20" s="1427"/>
      <c r="F20" s="866" t="s">
        <v>830</v>
      </c>
      <c r="G20" s="866"/>
      <c r="H20" s="869"/>
      <c r="I20" s="867"/>
      <c r="J20" s="868"/>
      <c r="K20" s="517"/>
      <c r="L20" s="526"/>
      <c r="M20" s="1434"/>
      <c r="N20" s="1435"/>
      <c r="O20" s="1435"/>
      <c r="P20" s="1435"/>
      <c r="Q20" s="1435"/>
      <c r="R20" s="1435"/>
      <c r="S20" s="1436"/>
      <c r="T20" s="517"/>
      <c r="V20" s="518"/>
      <c r="W20" s="1380"/>
      <c r="X20" s="1463"/>
      <c r="Y20" s="1441"/>
      <c r="Z20" s="1442"/>
      <c r="AA20" s="1442"/>
      <c r="AB20" s="1443"/>
      <c r="AC20" s="1443"/>
      <c r="AD20" s="1444"/>
      <c r="AE20" s="517"/>
      <c r="AG20" s="518"/>
      <c r="AH20" s="1458"/>
      <c r="AI20" s="1459"/>
      <c r="AJ20" s="1450"/>
      <c r="AK20" s="1451"/>
      <c r="AL20" s="1451"/>
      <c r="AM20" s="1452"/>
      <c r="AN20" s="1452"/>
      <c r="AO20" s="1453"/>
      <c r="AP20" s="517"/>
    </row>
    <row r="21" spans="1:42" ht="23.25" customHeight="1" thickBot="1">
      <c r="B21" s="518"/>
      <c r="C21" s="1419"/>
      <c r="D21" s="1420"/>
      <c r="E21" s="1421"/>
      <c r="F21" s="1416"/>
      <c r="G21" s="1417"/>
      <c r="H21" s="1418"/>
      <c r="I21" s="689"/>
      <c r="J21" s="690"/>
      <c r="K21" s="522"/>
      <c r="L21" s="526"/>
      <c r="N21" s="520"/>
      <c r="O21" s="520"/>
      <c r="P21" s="438"/>
      <c r="Q21" s="438"/>
      <c r="R21" s="438"/>
      <c r="S21" s="438"/>
      <c r="T21" s="443"/>
      <c r="V21" s="518"/>
      <c r="W21" s="1380"/>
      <c r="X21" s="1463"/>
      <c r="Y21" s="1441"/>
      <c r="Z21" s="1442"/>
      <c r="AA21" s="1442"/>
      <c r="AB21" s="1443"/>
      <c r="AC21" s="1443"/>
      <c r="AD21" s="1444"/>
      <c r="AE21" s="443"/>
      <c r="AG21" s="518"/>
      <c r="AH21" s="1458"/>
      <c r="AI21" s="1459"/>
      <c r="AJ21" s="1450"/>
      <c r="AK21" s="1451"/>
      <c r="AL21" s="1451"/>
      <c r="AM21" s="1452"/>
      <c r="AN21" s="1452"/>
      <c r="AO21" s="1453"/>
      <c r="AP21" s="443"/>
    </row>
    <row r="22" spans="1:42" ht="30.75" customHeight="1" thickBot="1">
      <c r="A22" s="679"/>
      <c r="B22" s="526"/>
      <c r="C22" s="1422" t="s">
        <v>261</v>
      </c>
      <c r="D22" s="1423"/>
      <c r="E22" s="1424"/>
      <c r="F22" s="857" t="s">
        <v>975</v>
      </c>
      <c r="G22" s="870"/>
      <c r="H22" s="736" t="s">
        <v>961</v>
      </c>
      <c r="I22" s="871" t="str">
        <f>IFERROR(G22*VLOOKUP(C21,Lookup_LHVtoHHVConversion,2,FALSE),"")</f>
        <v/>
      </c>
      <c r="J22" s="678" t="s">
        <v>742</v>
      </c>
      <c r="K22" s="440"/>
      <c r="L22" s="526"/>
      <c r="M22" s="651" t="s">
        <v>1009</v>
      </c>
      <c r="N22" s="686"/>
      <c r="O22" s="686"/>
      <c r="P22" s="686"/>
      <c r="Q22" s="686"/>
      <c r="R22" s="686"/>
      <c r="S22" s="687"/>
      <c r="T22" s="443"/>
      <c r="V22" s="518"/>
      <c r="W22" s="1382"/>
      <c r="X22" s="1464"/>
      <c r="Y22" s="1445"/>
      <c r="Z22" s="1446"/>
      <c r="AA22" s="1446"/>
      <c r="AB22" s="1446"/>
      <c r="AC22" s="1446"/>
      <c r="AD22" s="1447"/>
      <c r="AE22" s="443"/>
      <c r="AG22" s="83"/>
      <c r="AH22" s="1460"/>
      <c r="AI22" s="1461"/>
      <c r="AJ22" s="1454"/>
      <c r="AK22" s="1455"/>
      <c r="AL22" s="1455"/>
      <c r="AM22" s="1455"/>
      <c r="AN22" s="1455"/>
      <c r="AO22" s="1456"/>
      <c r="AP22" s="443"/>
    </row>
    <row r="23" spans="1:42" ht="17.25" customHeight="1" thickBot="1">
      <c r="A23" s="679"/>
      <c r="B23" s="526"/>
      <c r="K23" s="440"/>
      <c r="L23" s="526"/>
      <c r="M23" s="1465"/>
      <c r="N23" s="1466"/>
      <c r="O23" s="1466"/>
      <c r="P23" s="1466"/>
      <c r="Q23" s="1466"/>
      <c r="R23" s="1466"/>
      <c r="S23" s="1467"/>
      <c r="T23" s="443"/>
      <c r="V23" s="69" t="s">
        <v>256</v>
      </c>
      <c r="W23" s="520"/>
      <c r="X23" s="520"/>
      <c r="Y23" s="520"/>
      <c r="Z23" s="520"/>
      <c r="AA23" s="520"/>
      <c r="AB23" s="520"/>
      <c r="AC23" s="520"/>
      <c r="AD23" s="520"/>
      <c r="AE23" s="517"/>
      <c r="AG23" s="69" t="s">
        <v>256</v>
      </c>
      <c r="AH23" s="520"/>
      <c r="AI23" s="520"/>
      <c r="AJ23" s="520"/>
      <c r="AK23" s="520"/>
      <c r="AL23" s="520"/>
      <c r="AM23" s="520"/>
      <c r="AN23" s="520"/>
      <c r="AO23" s="520"/>
      <c r="AP23" s="443"/>
    </row>
    <row r="24" spans="1:42" s="527" customFormat="1" ht="18" customHeight="1">
      <c r="A24" s="842"/>
      <c r="B24" s="691"/>
      <c r="C24" s="731" t="s">
        <v>870</v>
      </c>
      <c r="D24" s="725"/>
      <c r="E24" s="725"/>
      <c r="F24" s="725"/>
      <c r="G24" s="725"/>
      <c r="H24" s="725"/>
      <c r="I24" s="725"/>
      <c r="J24" s="726"/>
      <c r="K24" s="517"/>
      <c r="L24" s="448"/>
      <c r="M24" s="1387"/>
      <c r="N24" s="1388"/>
      <c r="O24" s="1388"/>
      <c r="P24" s="1388"/>
      <c r="Q24" s="1388"/>
      <c r="R24" s="1388"/>
      <c r="S24" s="1389"/>
      <c r="T24" s="440"/>
      <c r="U24" s="57"/>
      <c r="V24" s="69"/>
      <c r="W24" s="1384"/>
      <c r="X24" s="1385"/>
      <c r="Y24" s="1385"/>
      <c r="Z24" s="1385"/>
      <c r="AA24" s="1385"/>
      <c r="AB24" s="1385"/>
      <c r="AC24" s="1385"/>
      <c r="AD24" s="1386"/>
      <c r="AE24" s="440"/>
      <c r="AF24" s="57"/>
      <c r="AG24" s="518"/>
      <c r="AH24" s="1384"/>
      <c r="AI24" s="1385"/>
      <c r="AJ24" s="1385"/>
      <c r="AK24" s="1385"/>
      <c r="AL24" s="1385"/>
      <c r="AM24" s="1385"/>
      <c r="AN24" s="1385"/>
      <c r="AO24" s="1386"/>
      <c r="AP24" s="440"/>
    </row>
    <row r="25" spans="1:42" ht="15" customHeight="1">
      <c r="A25" s="679"/>
      <c r="B25" s="691"/>
      <c r="C25" s="729" t="s">
        <v>836</v>
      </c>
      <c r="D25" s="1335"/>
      <c r="E25" s="1336"/>
      <c r="F25" s="730" t="s">
        <v>835</v>
      </c>
      <c r="G25" s="727"/>
      <c r="H25" s="727"/>
      <c r="I25" s="727"/>
      <c r="J25" s="728"/>
      <c r="K25" s="517"/>
      <c r="L25" s="448"/>
      <c r="M25" s="1387"/>
      <c r="N25" s="1388"/>
      <c r="O25" s="1388"/>
      <c r="P25" s="1388"/>
      <c r="Q25" s="1388"/>
      <c r="R25" s="1388"/>
      <c r="S25" s="1389"/>
      <c r="T25" s="439"/>
      <c r="U25" s="57"/>
      <c r="V25" s="83"/>
      <c r="W25" s="1431"/>
      <c r="X25" s="1432"/>
      <c r="Y25" s="1432"/>
      <c r="Z25" s="1432"/>
      <c r="AA25" s="1432"/>
      <c r="AB25" s="1432"/>
      <c r="AC25" s="1432"/>
      <c r="AD25" s="1433"/>
      <c r="AE25" s="439"/>
      <c r="AF25" s="57"/>
      <c r="AG25" s="692"/>
      <c r="AH25" s="1431"/>
      <c r="AI25" s="1432"/>
      <c r="AJ25" s="1432"/>
      <c r="AK25" s="1432"/>
      <c r="AL25" s="1432"/>
      <c r="AM25" s="1432"/>
      <c r="AN25" s="1432"/>
      <c r="AO25" s="1433"/>
      <c r="AP25" s="439"/>
    </row>
    <row r="26" spans="1:42" ht="20.25" customHeight="1">
      <c r="A26" s="679"/>
      <c r="B26" s="691"/>
      <c r="C26" s="1396" t="s">
        <v>973</v>
      </c>
      <c r="D26" s="1397"/>
      <c r="E26" s="1397"/>
      <c r="F26" s="1397"/>
      <c r="G26" s="1397"/>
      <c r="H26" s="1397"/>
      <c r="I26" s="1397"/>
      <c r="J26" s="1398"/>
      <c r="K26" s="517"/>
      <c r="L26" s="526"/>
      <c r="M26" s="1387"/>
      <c r="N26" s="1388"/>
      <c r="O26" s="1388"/>
      <c r="P26" s="1388"/>
      <c r="Q26" s="1388"/>
      <c r="R26" s="1388"/>
      <c r="S26" s="1389"/>
      <c r="T26" s="443"/>
      <c r="V26" s="518"/>
      <c r="W26" s="1431"/>
      <c r="X26" s="1432"/>
      <c r="Y26" s="1432"/>
      <c r="Z26" s="1432"/>
      <c r="AA26" s="1432"/>
      <c r="AB26" s="1432"/>
      <c r="AC26" s="1432"/>
      <c r="AD26" s="1433"/>
      <c r="AE26" s="443"/>
      <c r="AG26" s="518"/>
      <c r="AH26" s="1431"/>
      <c r="AI26" s="1432"/>
      <c r="AJ26" s="1432"/>
      <c r="AK26" s="1432"/>
      <c r="AL26" s="1432"/>
      <c r="AM26" s="1432"/>
      <c r="AN26" s="1432"/>
      <c r="AO26" s="1433"/>
      <c r="AP26" s="443"/>
    </row>
    <row r="27" spans="1:42">
      <c r="A27" s="679"/>
      <c r="B27" s="691"/>
      <c r="C27" s="1399"/>
      <c r="D27" s="1400"/>
      <c r="E27" s="1400"/>
      <c r="F27" s="1400"/>
      <c r="G27" s="1400"/>
      <c r="H27" s="1400"/>
      <c r="I27" s="1400"/>
      <c r="J27" s="1401"/>
      <c r="K27" s="517"/>
      <c r="L27" s="526"/>
      <c r="M27" s="1387"/>
      <c r="N27" s="1388"/>
      <c r="O27" s="1388"/>
      <c r="P27" s="1388"/>
      <c r="Q27" s="1388"/>
      <c r="R27" s="1388"/>
      <c r="S27" s="1389"/>
      <c r="T27" s="443"/>
      <c r="V27" s="518"/>
      <c r="W27" s="1431"/>
      <c r="X27" s="1432"/>
      <c r="Y27" s="1432"/>
      <c r="Z27" s="1432"/>
      <c r="AA27" s="1432"/>
      <c r="AB27" s="1432"/>
      <c r="AC27" s="1432"/>
      <c r="AD27" s="1433"/>
      <c r="AE27" s="443"/>
      <c r="AG27" s="518"/>
      <c r="AH27" s="1431"/>
      <c r="AI27" s="1432"/>
      <c r="AJ27" s="1432"/>
      <c r="AK27" s="1432"/>
      <c r="AL27" s="1432"/>
      <c r="AM27" s="1432"/>
      <c r="AN27" s="1432"/>
      <c r="AO27" s="1433"/>
      <c r="AP27" s="443"/>
    </row>
    <row r="28" spans="1:42" ht="15" customHeight="1">
      <c r="A28" s="679"/>
      <c r="B28" s="691"/>
      <c r="C28" s="72"/>
      <c r="D28" s="72"/>
      <c r="E28" s="72"/>
      <c r="F28" s="72"/>
      <c r="G28" s="72"/>
      <c r="H28" s="72"/>
      <c r="I28" s="72"/>
      <c r="J28" s="688"/>
      <c r="K28" s="695"/>
      <c r="L28" s="526"/>
      <c r="M28" s="1387"/>
      <c r="N28" s="1388"/>
      <c r="O28" s="1388"/>
      <c r="P28" s="1388"/>
      <c r="Q28" s="1388"/>
      <c r="R28" s="1388"/>
      <c r="S28" s="1389"/>
      <c r="T28" s="443"/>
      <c r="V28" s="518"/>
      <c r="W28" s="1431"/>
      <c r="X28" s="1432"/>
      <c r="Y28" s="1432"/>
      <c r="Z28" s="1432"/>
      <c r="AA28" s="1432"/>
      <c r="AB28" s="1432"/>
      <c r="AC28" s="1432"/>
      <c r="AD28" s="1433"/>
      <c r="AE28" s="443"/>
      <c r="AG28" s="518"/>
      <c r="AH28" s="1431"/>
      <c r="AI28" s="1432"/>
      <c r="AJ28" s="1432"/>
      <c r="AK28" s="1432"/>
      <c r="AL28" s="1432"/>
      <c r="AM28" s="1432"/>
      <c r="AN28" s="1432"/>
      <c r="AO28" s="1433"/>
      <c r="AP28" s="443"/>
    </row>
    <row r="29" spans="1:42" ht="25.5" customHeight="1">
      <c r="A29" s="679"/>
      <c r="B29" s="526"/>
      <c r="C29" s="724" t="s">
        <v>833</v>
      </c>
      <c r="D29" s="716"/>
      <c r="E29" s="717"/>
      <c r="F29" s="716"/>
      <c r="G29" s="716"/>
      <c r="H29" s="693"/>
      <c r="I29" s="693"/>
      <c r="J29" s="703"/>
      <c r="K29" s="517"/>
      <c r="L29" s="526"/>
      <c r="M29" s="1387"/>
      <c r="N29" s="1388"/>
      <c r="O29" s="1388"/>
      <c r="P29" s="1388"/>
      <c r="Q29" s="1388"/>
      <c r="R29" s="1388"/>
      <c r="S29" s="1389"/>
      <c r="T29" s="443"/>
      <c r="V29" s="518"/>
      <c r="W29" s="1431"/>
      <c r="X29" s="1432"/>
      <c r="Y29" s="1432"/>
      <c r="Z29" s="1432"/>
      <c r="AA29" s="1432"/>
      <c r="AB29" s="1432"/>
      <c r="AC29" s="1432"/>
      <c r="AD29" s="1433"/>
      <c r="AE29" s="443"/>
      <c r="AG29" s="518"/>
      <c r="AH29" s="1431"/>
      <c r="AI29" s="1432"/>
      <c r="AJ29" s="1432"/>
      <c r="AK29" s="1432"/>
      <c r="AL29" s="1432"/>
      <c r="AM29" s="1432"/>
      <c r="AN29" s="1432"/>
      <c r="AO29" s="1433"/>
      <c r="AP29" s="443"/>
    </row>
    <row r="30" spans="1:42" ht="21" customHeight="1">
      <c r="A30" s="679"/>
      <c r="B30" s="526"/>
      <c r="C30" s="715" t="s">
        <v>962</v>
      </c>
      <c r="D30" s="716"/>
      <c r="E30" s="719"/>
      <c r="F30" s="720"/>
      <c r="G30" s="721" t="s">
        <v>832</v>
      </c>
      <c r="H30" s="722"/>
      <c r="I30" s="721" t="s">
        <v>868</v>
      </c>
      <c r="J30" s="723"/>
      <c r="K30" s="517"/>
      <c r="L30" s="526"/>
      <c r="M30" s="1387"/>
      <c r="N30" s="1388"/>
      <c r="O30" s="1388"/>
      <c r="P30" s="1388"/>
      <c r="Q30" s="1388"/>
      <c r="R30" s="1388"/>
      <c r="S30" s="1389"/>
      <c r="T30" s="443"/>
      <c r="V30" s="518"/>
      <c r="W30" s="1431"/>
      <c r="X30" s="1432"/>
      <c r="Y30" s="1432"/>
      <c r="Z30" s="1432"/>
      <c r="AA30" s="1432"/>
      <c r="AB30" s="1432"/>
      <c r="AC30" s="1432"/>
      <c r="AD30" s="1433"/>
      <c r="AE30" s="443"/>
      <c r="AG30" s="518"/>
      <c r="AH30" s="1431"/>
      <c r="AI30" s="1432"/>
      <c r="AJ30" s="1432"/>
      <c r="AK30" s="1432"/>
      <c r="AL30" s="1432"/>
      <c r="AM30" s="1432"/>
      <c r="AN30" s="1432"/>
      <c r="AO30" s="1433"/>
      <c r="AP30" s="443"/>
    </row>
    <row r="31" spans="1:42" ht="23.25" customHeight="1">
      <c r="A31" s="679"/>
      <c r="B31" s="526"/>
      <c r="C31" s="1341"/>
      <c r="D31" s="1341"/>
      <c r="E31" s="1341"/>
      <c r="F31" s="1341"/>
      <c r="G31" s="1337"/>
      <c r="H31" s="1338"/>
      <c r="I31" s="1339"/>
      <c r="J31" s="1340"/>
      <c r="K31" s="517"/>
      <c r="L31" s="526"/>
      <c r="M31" s="1387"/>
      <c r="N31" s="1388"/>
      <c r="O31" s="1388"/>
      <c r="P31" s="1388"/>
      <c r="Q31" s="1388"/>
      <c r="R31" s="1388"/>
      <c r="S31" s="1389"/>
      <c r="T31" s="443"/>
      <c r="V31" s="518"/>
      <c r="W31" s="1431"/>
      <c r="X31" s="1432"/>
      <c r="Y31" s="1432"/>
      <c r="Z31" s="1432"/>
      <c r="AA31" s="1432"/>
      <c r="AB31" s="1432"/>
      <c r="AC31" s="1432"/>
      <c r="AD31" s="1433"/>
      <c r="AE31" s="443"/>
      <c r="AG31" s="518"/>
      <c r="AH31" s="1431"/>
      <c r="AI31" s="1432"/>
      <c r="AJ31" s="1432"/>
      <c r="AK31" s="1432"/>
      <c r="AL31" s="1432"/>
      <c r="AM31" s="1432"/>
      <c r="AN31" s="1432"/>
      <c r="AO31" s="1433"/>
      <c r="AP31" s="443"/>
    </row>
    <row r="32" spans="1:42" ht="23.25" customHeight="1">
      <c r="A32" s="679"/>
      <c r="B32" s="526"/>
      <c r="C32" s="1341"/>
      <c r="D32" s="1341"/>
      <c r="E32" s="1341"/>
      <c r="F32" s="1341"/>
      <c r="G32" s="1337"/>
      <c r="H32" s="1338"/>
      <c r="I32" s="1339"/>
      <c r="J32" s="1340"/>
      <c r="K32" s="517"/>
      <c r="L32" s="696"/>
      <c r="M32" s="1387"/>
      <c r="N32" s="1388"/>
      <c r="O32" s="1388"/>
      <c r="P32" s="1388"/>
      <c r="Q32" s="1388"/>
      <c r="R32" s="1388"/>
      <c r="S32" s="1389"/>
      <c r="T32" s="517"/>
      <c r="U32" s="527"/>
      <c r="V32" s="692"/>
      <c r="W32" s="1431"/>
      <c r="X32" s="1432"/>
      <c r="Y32" s="1432"/>
      <c r="Z32" s="1432"/>
      <c r="AA32" s="1432"/>
      <c r="AB32" s="1432"/>
      <c r="AC32" s="1432"/>
      <c r="AD32" s="1433"/>
      <c r="AE32" s="517"/>
      <c r="AF32" s="527"/>
      <c r="AG32" s="518"/>
      <c r="AH32" s="1431"/>
      <c r="AI32" s="1432"/>
      <c r="AJ32" s="1432"/>
      <c r="AK32" s="1432"/>
      <c r="AL32" s="1432"/>
      <c r="AM32" s="1432"/>
      <c r="AN32" s="1432"/>
      <c r="AO32" s="1433"/>
      <c r="AP32" s="517"/>
    </row>
    <row r="33" spans="1:42" ht="23.25" customHeight="1" thickBot="1">
      <c r="A33" s="679"/>
      <c r="B33" s="526"/>
      <c r="C33" s="1341"/>
      <c r="D33" s="1341"/>
      <c r="E33" s="1341"/>
      <c r="F33" s="1341"/>
      <c r="G33" s="1337"/>
      <c r="H33" s="1338"/>
      <c r="I33" s="1339"/>
      <c r="J33" s="1340"/>
      <c r="K33" s="439"/>
      <c r="L33" s="526"/>
      <c r="M33" s="1390"/>
      <c r="N33" s="1391"/>
      <c r="O33" s="1391"/>
      <c r="P33" s="1391"/>
      <c r="Q33" s="1391"/>
      <c r="R33" s="1391"/>
      <c r="S33" s="1392"/>
      <c r="T33" s="517"/>
      <c r="V33" s="518"/>
      <c r="W33" s="1431"/>
      <c r="X33" s="1432"/>
      <c r="Y33" s="1432"/>
      <c r="Z33" s="1432"/>
      <c r="AA33" s="1432"/>
      <c r="AB33" s="1432"/>
      <c r="AC33" s="1432"/>
      <c r="AD33" s="1433"/>
      <c r="AE33" s="517"/>
      <c r="AG33" s="518"/>
      <c r="AH33" s="1431"/>
      <c r="AI33" s="1432"/>
      <c r="AJ33" s="1432"/>
      <c r="AK33" s="1432"/>
      <c r="AL33" s="1432"/>
      <c r="AM33" s="1432"/>
      <c r="AN33" s="1432"/>
      <c r="AO33" s="1433"/>
      <c r="AP33" s="517"/>
    </row>
    <row r="34" spans="1:42" ht="23.25" customHeight="1">
      <c r="A34" s="679"/>
      <c r="B34" s="872"/>
      <c r="C34" s="1341"/>
      <c r="D34" s="1341"/>
      <c r="E34" s="1341"/>
      <c r="F34" s="1341"/>
      <c r="G34" s="1337"/>
      <c r="H34" s="1338"/>
      <c r="I34" s="1339"/>
      <c r="J34" s="1340"/>
      <c r="K34" s="439"/>
      <c r="L34" s="526"/>
      <c r="M34" s="697"/>
      <c r="N34" s="697"/>
      <c r="O34" s="697"/>
      <c r="P34" s="697"/>
      <c r="Q34" s="697"/>
      <c r="R34" s="697"/>
      <c r="S34" s="697"/>
      <c r="T34" s="517"/>
      <c r="V34" s="518"/>
      <c r="W34" s="1431"/>
      <c r="X34" s="1432"/>
      <c r="Y34" s="1432"/>
      <c r="Z34" s="1432"/>
      <c r="AA34" s="1432"/>
      <c r="AB34" s="1432"/>
      <c r="AC34" s="1432"/>
      <c r="AD34" s="1433"/>
      <c r="AE34" s="517"/>
      <c r="AG34" s="518"/>
      <c r="AH34" s="1431"/>
      <c r="AI34" s="1432"/>
      <c r="AJ34" s="1432"/>
      <c r="AK34" s="1432"/>
      <c r="AL34" s="1432"/>
      <c r="AM34" s="1432"/>
      <c r="AN34" s="1432"/>
      <c r="AO34" s="1433"/>
      <c r="AP34" s="517"/>
    </row>
    <row r="35" spans="1:42" ht="23.25" customHeight="1">
      <c r="A35" s="679"/>
      <c r="B35" s="447"/>
      <c r="C35" s="1341"/>
      <c r="D35" s="1341"/>
      <c r="E35" s="1341"/>
      <c r="F35" s="1341"/>
      <c r="G35" s="1337"/>
      <c r="H35" s="1338"/>
      <c r="I35" s="1339"/>
      <c r="J35" s="1340"/>
      <c r="K35" s="439"/>
      <c r="L35" s="526"/>
      <c r="M35" s="469"/>
      <c r="N35" s="694"/>
      <c r="O35" s="694"/>
      <c r="P35" s="694"/>
      <c r="Q35" s="694"/>
      <c r="R35" s="694"/>
      <c r="S35" s="521"/>
      <c r="T35" s="517"/>
      <c r="V35" s="518"/>
      <c r="W35" s="1431"/>
      <c r="X35" s="1432"/>
      <c r="Y35" s="1432"/>
      <c r="Z35" s="1432"/>
      <c r="AA35" s="1432"/>
      <c r="AB35" s="1432"/>
      <c r="AC35" s="1432"/>
      <c r="AD35" s="1433"/>
      <c r="AE35" s="517"/>
      <c r="AG35" s="442"/>
      <c r="AH35" s="1431"/>
      <c r="AI35" s="1432"/>
      <c r="AJ35" s="1432"/>
      <c r="AK35" s="1432"/>
      <c r="AL35" s="1432"/>
      <c r="AM35" s="1432"/>
      <c r="AN35" s="1432"/>
      <c r="AO35" s="1433"/>
      <c r="AP35" s="517"/>
    </row>
    <row r="36" spans="1:42" ht="23.25" customHeight="1">
      <c r="A36" s="679"/>
      <c r="B36" s="447"/>
      <c r="C36" s="1341"/>
      <c r="D36" s="1341"/>
      <c r="E36" s="1341"/>
      <c r="F36" s="1341"/>
      <c r="G36" s="1337"/>
      <c r="H36" s="1338"/>
      <c r="I36" s="1339"/>
      <c r="J36" s="1340"/>
      <c r="K36" s="517"/>
      <c r="L36" s="526"/>
      <c r="M36" s="470"/>
      <c r="N36" s="471"/>
      <c r="O36" s="521"/>
      <c r="P36" s="470"/>
      <c r="Q36" s="471"/>
      <c r="R36" s="520"/>
      <c r="S36" s="520"/>
      <c r="T36" s="517"/>
      <c r="V36" s="518"/>
      <c r="W36" s="1431"/>
      <c r="X36" s="1432"/>
      <c r="Y36" s="1432"/>
      <c r="Z36" s="1432"/>
      <c r="AA36" s="1432"/>
      <c r="AB36" s="1432"/>
      <c r="AC36" s="1432"/>
      <c r="AD36" s="1433"/>
      <c r="AE36" s="517"/>
      <c r="AG36" s="442"/>
      <c r="AH36" s="1431"/>
      <c r="AI36" s="1432"/>
      <c r="AJ36" s="1432"/>
      <c r="AK36" s="1432"/>
      <c r="AL36" s="1432"/>
      <c r="AM36" s="1432"/>
      <c r="AN36" s="1432"/>
      <c r="AO36" s="1433"/>
      <c r="AP36" s="517"/>
    </row>
    <row r="37" spans="1:42" s="47" customFormat="1" ht="23.25" customHeight="1">
      <c r="A37" s="380"/>
      <c r="B37" s="526"/>
      <c r="C37" s="1341"/>
      <c r="D37" s="1341"/>
      <c r="E37" s="1341"/>
      <c r="F37" s="1341"/>
      <c r="G37" s="1337"/>
      <c r="H37" s="1338"/>
      <c r="I37" s="1339"/>
      <c r="J37" s="1340"/>
      <c r="K37" s="517"/>
      <c r="L37" s="447"/>
      <c r="M37" s="472"/>
      <c r="N37" s="473"/>
      <c r="O37" s="45"/>
      <c r="P37" s="472"/>
      <c r="Q37" s="473"/>
      <c r="R37" s="437"/>
      <c r="S37" s="437"/>
      <c r="T37" s="439"/>
      <c r="V37" s="442"/>
      <c r="W37" s="1431"/>
      <c r="X37" s="1432"/>
      <c r="Y37" s="1432"/>
      <c r="Z37" s="1432"/>
      <c r="AA37" s="1432"/>
      <c r="AB37" s="1432"/>
      <c r="AC37" s="1432"/>
      <c r="AD37" s="1433"/>
      <c r="AE37" s="439"/>
      <c r="AG37" s="442"/>
      <c r="AH37" s="1431"/>
      <c r="AI37" s="1432"/>
      <c r="AJ37" s="1432"/>
      <c r="AK37" s="1432"/>
      <c r="AL37" s="1432"/>
      <c r="AM37" s="1432"/>
      <c r="AN37" s="1432"/>
      <c r="AO37" s="1433"/>
      <c r="AP37" s="439"/>
    </row>
    <row r="38" spans="1:42" s="47" customFormat="1" ht="23.25" customHeight="1">
      <c r="A38" s="380"/>
      <c r="B38" s="526"/>
      <c r="C38" s="1341"/>
      <c r="D38" s="1341"/>
      <c r="E38" s="1341"/>
      <c r="F38" s="1341"/>
      <c r="G38" s="1337"/>
      <c r="H38" s="1338"/>
      <c r="I38" s="1339"/>
      <c r="J38" s="1340"/>
      <c r="K38" s="517"/>
      <c r="L38" s="447"/>
      <c r="M38" s="472"/>
      <c r="N38" s="473"/>
      <c r="O38" s="45"/>
      <c r="P38" s="472"/>
      <c r="Q38" s="473"/>
      <c r="R38" s="437"/>
      <c r="S38" s="437"/>
      <c r="T38" s="439"/>
      <c r="V38" s="442"/>
      <c r="W38" s="1431"/>
      <c r="X38" s="1432"/>
      <c r="Y38" s="1432"/>
      <c r="Z38" s="1432"/>
      <c r="AA38" s="1432"/>
      <c r="AB38" s="1432"/>
      <c r="AC38" s="1432"/>
      <c r="AD38" s="1433"/>
      <c r="AE38" s="439"/>
      <c r="AG38" s="442"/>
      <c r="AH38" s="1431"/>
      <c r="AI38" s="1432"/>
      <c r="AJ38" s="1432"/>
      <c r="AK38" s="1432"/>
      <c r="AL38" s="1432"/>
      <c r="AM38" s="1432"/>
      <c r="AN38" s="1432"/>
      <c r="AO38" s="1433"/>
      <c r="AP38" s="439"/>
    </row>
    <row r="39" spans="1:42" s="47" customFormat="1" ht="23.25" customHeight="1" thickBot="1">
      <c r="A39" s="380"/>
      <c r="B39" s="526"/>
      <c r="C39" s="1341"/>
      <c r="D39" s="1341"/>
      <c r="E39" s="1341"/>
      <c r="F39" s="1341"/>
      <c r="G39" s="1337"/>
      <c r="H39" s="1338"/>
      <c r="I39" s="1339"/>
      <c r="J39" s="1340"/>
      <c r="K39" s="517"/>
      <c r="L39" s="447"/>
      <c r="M39" s="472"/>
      <c r="N39" s="473"/>
      <c r="O39" s="45"/>
      <c r="P39" s="472"/>
      <c r="Q39" s="473"/>
      <c r="R39" s="437"/>
      <c r="S39" s="437"/>
      <c r="T39" s="439"/>
      <c r="V39" s="442"/>
      <c r="W39" s="1434"/>
      <c r="X39" s="1435"/>
      <c r="Y39" s="1435"/>
      <c r="Z39" s="1435"/>
      <c r="AA39" s="1435"/>
      <c r="AB39" s="1435"/>
      <c r="AC39" s="1435"/>
      <c r="AD39" s="1436"/>
      <c r="AE39" s="439"/>
      <c r="AG39" s="442"/>
      <c r="AH39" s="1434"/>
      <c r="AI39" s="1435"/>
      <c r="AJ39" s="1435"/>
      <c r="AK39" s="1435"/>
      <c r="AL39" s="1435"/>
      <c r="AM39" s="1435"/>
      <c r="AN39" s="1435"/>
      <c r="AO39" s="1436"/>
      <c r="AP39" s="439"/>
    </row>
    <row r="40" spans="1:42" ht="23.25" customHeight="1">
      <c r="A40" s="679"/>
      <c r="B40" s="526"/>
      <c r="C40" s="1341"/>
      <c r="D40" s="1341"/>
      <c r="E40" s="1341"/>
      <c r="F40" s="1341"/>
      <c r="G40" s="1337"/>
      <c r="H40" s="1338"/>
      <c r="I40" s="1339"/>
      <c r="J40" s="1340"/>
      <c r="K40" s="517"/>
      <c r="L40" s="526"/>
      <c r="T40" s="517"/>
      <c r="V40" s="518"/>
      <c r="AE40" s="517"/>
      <c r="AG40" s="518"/>
      <c r="AP40" s="517"/>
    </row>
    <row r="41" spans="1:42" ht="23.25" customHeight="1">
      <c r="A41" s="679"/>
      <c r="B41" s="526"/>
      <c r="C41" s="1341"/>
      <c r="D41" s="1341"/>
      <c r="E41" s="1341"/>
      <c r="F41" s="1341"/>
      <c r="G41" s="1337"/>
      <c r="H41" s="1338"/>
      <c r="I41" s="1339"/>
      <c r="J41" s="1340"/>
      <c r="K41" s="517"/>
      <c r="L41" s="526"/>
      <c r="T41" s="517"/>
      <c r="V41" s="518"/>
      <c r="AD41" s="520"/>
      <c r="AE41" s="517"/>
      <c r="AF41" s="520"/>
      <c r="AG41" s="518"/>
      <c r="AH41" s="520"/>
      <c r="AP41" s="517"/>
    </row>
    <row r="42" spans="1:42" ht="23.25" customHeight="1">
      <c r="A42" s="679"/>
      <c r="B42" s="526"/>
      <c r="C42" s="1341"/>
      <c r="D42" s="1341"/>
      <c r="E42" s="1341"/>
      <c r="F42" s="1341"/>
      <c r="G42" s="1337"/>
      <c r="H42" s="1338"/>
      <c r="I42" s="1339"/>
      <c r="J42" s="1340"/>
      <c r="K42" s="517"/>
      <c r="L42" s="526"/>
      <c r="T42" s="517"/>
      <c r="V42" s="518"/>
      <c r="AD42" s="520"/>
      <c r="AE42" s="517"/>
      <c r="AF42" s="520"/>
      <c r="AG42" s="518"/>
      <c r="AH42" s="520"/>
      <c r="AP42" s="517"/>
    </row>
    <row r="43" spans="1:42" ht="23.25" customHeight="1">
      <c r="A43" s="679"/>
      <c r="B43" s="526"/>
      <c r="C43" s="1341"/>
      <c r="D43" s="1341"/>
      <c r="E43" s="1341"/>
      <c r="F43" s="1341"/>
      <c r="G43" s="1337"/>
      <c r="H43" s="1338"/>
      <c r="I43" s="1339"/>
      <c r="J43" s="1340"/>
      <c r="K43" s="517"/>
      <c r="L43" s="526"/>
      <c r="T43" s="517"/>
      <c r="V43" s="518"/>
      <c r="AD43" s="520"/>
      <c r="AE43" s="517"/>
      <c r="AF43" s="520"/>
      <c r="AG43" s="518"/>
      <c r="AH43" s="520"/>
      <c r="AP43" s="517"/>
    </row>
    <row r="44" spans="1:42" ht="23.25" customHeight="1">
      <c r="A44" s="679"/>
      <c r="B44" s="526"/>
      <c r="C44" s="1341"/>
      <c r="D44" s="1341"/>
      <c r="E44" s="1341"/>
      <c r="F44" s="1341"/>
      <c r="G44" s="1337"/>
      <c r="H44" s="1338"/>
      <c r="I44" s="1339"/>
      <c r="J44" s="1340"/>
      <c r="K44" s="517"/>
      <c r="L44" s="526"/>
      <c r="T44" s="517"/>
      <c r="V44" s="518"/>
      <c r="AE44" s="517"/>
      <c r="AG44" s="518"/>
      <c r="AP44" s="517"/>
    </row>
    <row r="45" spans="1:42" ht="23.25" customHeight="1">
      <c r="A45" s="679"/>
      <c r="B45" s="526"/>
      <c r="C45" s="1342"/>
      <c r="D45" s="1342"/>
      <c r="E45" s="1342"/>
      <c r="F45" s="1342"/>
      <c r="G45" s="1337"/>
      <c r="H45" s="1338"/>
      <c r="I45" s="1339"/>
      <c r="J45" s="1340"/>
      <c r="K45" s="517"/>
      <c r="L45" s="526"/>
      <c r="T45" s="517"/>
      <c r="V45" s="518"/>
      <c r="AE45" s="517"/>
      <c r="AG45" s="518"/>
      <c r="AP45" s="517"/>
    </row>
    <row r="46" spans="1:42" ht="14.25" customHeight="1">
      <c r="A46" s="679"/>
      <c r="B46" s="526"/>
      <c r="C46" s="715" t="s">
        <v>834</v>
      </c>
      <c r="D46" s="716"/>
      <c r="E46" s="717"/>
      <c r="F46" s="718"/>
      <c r="G46" s="1333">
        <f>SUM(F31:F45)</f>
        <v>0</v>
      </c>
      <c r="H46" s="1334"/>
      <c r="I46" s="1331">
        <f>SUM(I31:I45)</f>
        <v>0</v>
      </c>
      <c r="J46" s="1332"/>
      <c r="K46" s="517"/>
      <c r="L46" s="526"/>
      <c r="T46" s="517"/>
      <c r="V46" s="518"/>
      <c r="AE46" s="517"/>
      <c r="AG46" s="518"/>
      <c r="AP46" s="517"/>
    </row>
    <row r="47" spans="1:42" ht="14.25" customHeight="1">
      <c r="A47" s="679"/>
      <c r="B47" s="526"/>
      <c r="C47" s="911" t="s">
        <v>869</v>
      </c>
      <c r="D47" s="693"/>
      <c r="E47" s="717"/>
      <c r="F47" s="693"/>
      <c r="G47" s="693"/>
      <c r="H47" s="693"/>
      <c r="I47" s="693"/>
      <c r="J47" s="703"/>
      <c r="K47" s="517"/>
      <c r="L47" s="526"/>
      <c r="T47" s="517"/>
      <c r="V47" s="518"/>
      <c r="AE47" s="517"/>
      <c r="AG47" s="518"/>
      <c r="AP47" s="517"/>
    </row>
    <row r="48" spans="1:42" ht="14.25" customHeight="1" thickBot="1">
      <c r="A48" s="679"/>
      <c r="B48" s="698"/>
      <c r="C48" s="699"/>
      <c r="D48" s="699"/>
      <c r="E48" s="699"/>
      <c r="F48" s="699"/>
      <c r="G48" s="699"/>
      <c r="H48" s="699"/>
      <c r="I48" s="699"/>
      <c r="J48" s="699"/>
      <c r="K48" s="700"/>
      <c r="L48" s="698"/>
      <c r="M48" s="699"/>
      <c r="N48" s="699"/>
      <c r="O48" s="699"/>
      <c r="P48" s="699"/>
      <c r="Q48" s="699"/>
      <c r="R48" s="699"/>
      <c r="S48" s="699"/>
      <c r="T48" s="700"/>
      <c r="V48" s="701"/>
      <c r="W48" s="699"/>
      <c r="X48" s="699"/>
      <c r="Y48" s="699"/>
      <c r="Z48" s="699"/>
      <c r="AA48" s="699"/>
      <c r="AB48" s="699"/>
      <c r="AC48" s="699"/>
      <c r="AD48" s="699"/>
      <c r="AE48" s="700"/>
      <c r="AG48" s="701"/>
      <c r="AH48" s="702"/>
      <c r="AI48" s="702"/>
      <c r="AJ48" s="702"/>
      <c r="AK48" s="702"/>
      <c r="AL48" s="702"/>
      <c r="AM48" s="702"/>
      <c r="AN48" s="702"/>
      <c r="AO48" s="702"/>
      <c r="AP48" s="700"/>
    </row>
    <row r="49" spans="1:20" ht="21.75" customHeight="1" thickBot="1">
      <c r="A49" s="679"/>
      <c r="B49" s="441"/>
      <c r="C49" s="688"/>
      <c r="D49" s="688"/>
      <c r="E49" s="688"/>
      <c r="F49" s="688"/>
      <c r="G49" s="688"/>
      <c r="H49" s="688"/>
      <c r="I49" s="688"/>
      <c r="J49" s="688"/>
      <c r="K49" s="439"/>
    </row>
    <row r="50" spans="1:20" ht="14.25" customHeight="1">
      <c r="A50" s="679"/>
      <c r="B50" s="441"/>
      <c r="C50" s="653" t="s">
        <v>274</v>
      </c>
      <c r="D50" s="1408" t="s">
        <v>717</v>
      </c>
      <c r="E50" s="1409"/>
      <c r="F50" s="1409"/>
      <c r="G50" s="1409"/>
      <c r="H50" s="1409"/>
      <c r="I50" s="1409"/>
      <c r="J50" s="1410"/>
      <c r="K50" s="517"/>
    </row>
    <row r="51" spans="1:20" ht="14.25" customHeight="1">
      <c r="A51" s="679"/>
      <c r="B51" s="442"/>
      <c r="C51" s="704"/>
      <c r="D51" s="1411"/>
      <c r="E51" s="1411"/>
      <c r="F51" s="1411"/>
      <c r="G51" s="1411"/>
      <c r="H51" s="1411"/>
      <c r="I51" s="1411"/>
      <c r="J51" s="1412"/>
      <c r="K51" s="517"/>
    </row>
    <row r="52" spans="1:20" ht="14.25" customHeight="1">
      <c r="A52" s="679"/>
      <c r="B52" s="442"/>
      <c r="C52" s="704"/>
      <c r="D52" s="1411"/>
      <c r="E52" s="1411"/>
      <c r="F52" s="1411"/>
      <c r="G52" s="1411"/>
      <c r="H52" s="1411"/>
      <c r="I52" s="1411"/>
      <c r="J52" s="1412"/>
      <c r="K52" s="517"/>
    </row>
    <row r="53" spans="1:20" ht="14.25" customHeight="1">
      <c r="A53" s="679"/>
      <c r="B53" s="518"/>
      <c r="C53" s="654"/>
      <c r="D53" s="1413" t="s">
        <v>718</v>
      </c>
      <c r="E53" s="1411"/>
      <c r="F53" s="1411"/>
      <c r="G53" s="1411"/>
      <c r="H53" s="1411"/>
      <c r="I53" s="1411"/>
      <c r="J53" s="1412"/>
      <c r="K53" s="517"/>
    </row>
    <row r="54" spans="1:20" ht="15" customHeight="1">
      <c r="A54" s="679"/>
      <c r="B54" s="518"/>
      <c r="C54" s="654"/>
      <c r="D54" s="1411"/>
      <c r="E54" s="1411"/>
      <c r="F54" s="1411"/>
      <c r="G54" s="1411"/>
      <c r="H54" s="1411"/>
      <c r="I54" s="1411"/>
      <c r="J54" s="1412"/>
      <c r="K54" s="517"/>
    </row>
    <row r="55" spans="1:20" ht="27" customHeight="1">
      <c r="A55" s="380"/>
      <c r="B55" s="518"/>
      <c r="C55" s="654"/>
      <c r="D55" s="1411"/>
      <c r="E55" s="1411"/>
      <c r="F55" s="1411"/>
      <c r="G55" s="1411"/>
      <c r="H55" s="1411"/>
      <c r="I55" s="1411"/>
      <c r="J55" s="1412"/>
      <c r="K55" s="517"/>
      <c r="T55" s="520"/>
    </row>
    <row r="56" spans="1:20" ht="15" thickBot="1">
      <c r="A56" s="380"/>
      <c r="B56" s="701"/>
      <c r="C56" s="655"/>
      <c r="D56" s="1414"/>
      <c r="E56" s="1414"/>
      <c r="F56" s="1414"/>
      <c r="G56" s="1414"/>
      <c r="H56" s="1414"/>
      <c r="I56" s="1414"/>
      <c r="J56" s="1415"/>
      <c r="K56" s="700"/>
      <c r="L56" s="550"/>
    </row>
  </sheetData>
  <sheetProtection password="A828" sheet="1" objects="1" scenarios="1"/>
  <customSheetViews>
    <customSheetView guid="{C56B3D6B-3B98-4A17-BD3C-B9F218E372DD}" showPageBreaks="1" showGridLines="0" printArea="1" view="pageBreakPreview" topLeftCell="M13">
      <selection activeCell="I32" sqref="I32"/>
      <colBreaks count="3" manualBreakCount="3">
        <brk id="10" min="1" max="38" man="1"/>
        <brk id="20" min="1" max="38" man="1"/>
        <brk id="29" min="1" max="38" man="1"/>
      </colBreaks>
      <pageMargins left="0.7" right="0.7" top="0.75" bottom="0.75" header="0.3" footer="0.3"/>
      <printOptions horizontalCentered="1"/>
      <pageSetup scale="72" fitToWidth="4" orientation="portrait" r:id="rId1"/>
    </customSheetView>
    <customSheetView guid="{108BB875-1A79-407F-97F6-6D743F46DF3B}" showPageBreaks="1" showGridLines="0" printArea="1" view="pageBreakPreview" topLeftCell="M13">
      <selection activeCell="I32" sqref="I32"/>
      <colBreaks count="3" manualBreakCount="3">
        <brk id="10" min="1" max="38" man="1"/>
        <brk id="20" min="1" max="38" man="1"/>
        <brk id="29" min="1" max="38" man="1"/>
      </colBreaks>
      <pageMargins left="0.7" right="0.7" top="0.75" bottom="0.75" header="0.3" footer="0.3"/>
      <printOptions horizontalCentered="1"/>
      <pageSetup scale="72" fitToWidth="4" orientation="portrait" r:id="rId2"/>
    </customSheetView>
  </customSheetViews>
  <mergeCells count="112">
    <mergeCell ref="Y6:AD6"/>
    <mergeCell ref="AH24:AO39"/>
    <mergeCell ref="Y18:AD22"/>
    <mergeCell ref="AJ18:AO22"/>
    <mergeCell ref="AH18:AI22"/>
    <mergeCell ref="W18:X22"/>
    <mergeCell ref="M23:S33"/>
    <mergeCell ref="W24:AD39"/>
    <mergeCell ref="I16:J16"/>
    <mergeCell ref="I17:J17"/>
    <mergeCell ref="AJ6:AO6"/>
    <mergeCell ref="Y14:AD17"/>
    <mergeCell ref="M14:S20"/>
    <mergeCell ref="AH10:AI11"/>
    <mergeCell ref="AJ10:AO11"/>
    <mergeCell ref="AH12:AI13"/>
    <mergeCell ref="AJ12:AO13"/>
    <mergeCell ref="AH14:AI17"/>
    <mergeCell ref="AJ14:AO17"/>
    <mergeCell ref="AH6:AI6"/>
    <mergeCell ref="AH7:AI7"/>
    <mergeCell ref="AJ7:AO7"/>
    <mergeCell ref="AH8:AI9"/>
    <mergeCell ref="I18:J18"/>
    <mergeCell ref="AJ8:AO9"/>
    <mergeCell ref="Y12:AD13"/>
    <mergeCell ref="W12:X13"/>
    <mergeCell ref="Y10:AD11"/>
    <mergeCell ref="Y8:AD9"/>
    <mergeCell ref="Y7:AD7"/>
    <mergeCell ref="D50:J52"/>
    <mergeCell ref="D53:J56"/>
    <mergeCell ref="F21:H21"/>
    <mergeCell ref="C21:E21"/>
    <mergeCell ref="C22:E22"/>
    <mergeCell ref="C20:E20"/>
    <mergeCell ref="G43:H43"/>
    <mergeCell ref="G44:H44"/>
    <mergeCell ref="C31:F31"/>
    <mergeCell ref="C32:F32"/>
    <mergeCell ref="C33:F33"/>
    <mergeCell ref="C34:F34"/>
    <mergeCell ref="C35:F35"/>
    <mergeCell ref="C36:F36"/>
    <mergeCell ref="C37:F37"/>
    <mergeCell ref="C38:F38"/>
    <mergeCell ref="C39:F39"/>
    <mergeCell ref="C40:F40"/>
    <mergeCell ref="G34:H34"/>
    <mergeCell ref="G35:H35"/>
    <mergeCell ref="G36:H36"/>
    <mergeCell ref="C14:E14"/>
    <mergeCell ref="M6:N12"/>
    <mergeCell ref="O6:S12"/>
    <mergeCell ref="G40:H40"/>
    <mergeCell ref="G41:H41"/>
    <mergeCell ref="G42:H42"/>
    <mergeCell ref="I14:J14"/>
    <mergeCell ref="C19:H19"/>
    <mergeCell ref="C18:D18"/>
    <mergeCell ref="C26:J27"/>
    <mergeCell ref="G37:H37"/>
    <mergeCell ref="G38:H38"/>
    <mergeCell ref="G39:H39"/>
    <mergeCell ref="G31:H31"/>
    <mergeCell ref="G32:H32"/>
    <mergeCell ref="G33:H33"/>
    <mergeCell ref="W8:X9"/>
    <mergeCell ref="W10:X11"/>
    <mergeCell ref="W6:X6"/>
    <mergeCell ref="W7:X7"/>
    <mergeCell ref="D9:E9"/>
    <mergeCell ref="D7:E7"/>
    <mergeCell ref="H10:J10"/>
    <mergeCell ref="W14:X17"/>
    <mergeCell ref="F14:H14"/>
    <mergeCell ref="I15:J15"/>
    <mergeCell ref="F13:H13"/>
    <mergeCell ref="C13:E13"/>
    <mergeCell ref="C15:E15"/>
    <mergeCell ref="F15:H15"/>
    <mergeCell ref="C17:E17"/>
    <mergeCell ref="F17:H17"/>
    <mergeCell ref="C16:E16"/>
    <mergeCell ref="F16:H16"/>
    <mergeCell ref="C10:F10"/>
    <mergeCell ref="D11:E11"/>
    <mergeCell ref="I13:J13"/>
    <mergeCell ref="I46:J46"/>
    <mergeCell ref="G46:H46"/>
    <mergeCell ref="D25:E25"/>
    <mergeCell ref="G45:H45"/>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C44:F44"/>
    <mergeCell ref="C45:F45"/>
    <mergeCell ref="C41:F41"/>
    <mergeCell ref="C42:F42"/>
    <mergeCell ref="C43:F43"/>
  </mergeCells>
  <dataValidations count="8">
    <dataValidation type="list" allowBlank="1" showInputMessage="1" showErrorMessage="1" sqref="I11">
      <formula1>Choose_ExistingNew</formula1>
    </dataValidation>
    <dataValidation type="list" allowBlank="1" showInputMessage="1" showErrorMessage="1" sqref="G12">
      <formula1>Choose_Number</formula1>
    </dataValidation>
    <dataValidation type="list" allowBlank="1" showInputMessage="1" showErrorMessage="1" sqref="F14:G17">
      <formula1>Choose_ThermalOutputForm</formula1>
    </dataValidation>
    <dataValidation type="list" allowBlank="1" showInputMessage="1" showErrorMessage="1" sqref="C21 F21:G21">
      <formula1>Choose_Fuel</formula1>
    </dataValidation>
    <dataValidation allowBlank="1" showInputMessage="1" showErrorMessage="1" prompt="If HHV is available then input that number in the cell to the right, otherwise enter LHV here." sqref="G22"/>
    <dataValidation allowBlank="1" showInputMessage="1" showErrorMessage="1" prompt="HHV must be entered here if not auto-filled" sqref="I22"/>
    <dataValidation type="list" allowBlank="1" showInputMessage="1" sqref="C14:E17">
      <formula1>Choose_ThermalOutput</formula1>
    </dataValidation>
    <dataValidation allowBlank="1" showInputMessage="1" showErrorMessage="1" prompt="This value is obtained from the Total Parasitic Peak Load calculated below. Edit if necessary and describe under Explanation of Energy Savings and Maximum/Minimum Parasitic Loads Calculation to the right." sqref="H7 H9"/>
  </dataValidations>
  <printOptions horizontalCentered="1"/>
  <pageMargins left="0.53" right="0.26" top="0.47" bottom="0.46" header="0.3" footer="0.3"/>
  <pageSetup scale="72" fitToWidth="4" orientation="portrait" r:id="rId3"/>
  <colBreaks count="3" manualBreakCount="3">
    <brk id="11" min="1" max="38" man="1"/>
    <brk id="21" min="1" max="38" man="1"/>
    <brk id="32" min="1" max="3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Q44"/>
  <sheetViews>
    <sheetView showGridLines="0" showRowColHeaders="0" zoomScaleNormal="100" zoomScaleSheetLayoutView="100" workbookViewId="0">
      <selection activeCell="D5" sqref="D5:E5"/>
    </sheetView>
  </sheetViews>
  <sheetFormatPr defaultColWidth="9.140625" defaultRowHeight="12.75"/>
  <cols>
    <col min="1" max="1" width="4.140625" style="47" customWidth="1"/>
    <col min="2" max="2" width="3.42578125" style="47" customWidth="1"/>
    <col min="3" max="3" width="41.7109375" style="47" customWidth="1"/>
    <col min="4" max="4" width="57.28515625" style="47" customWidth="1"/>
    <col min="5" max="5" width="9.140625" style="47"/>
    <col min="6" max="6" width="3.85546875" style="47" customWidth="1"/>
    <col min="7" max="7" width="4.140625" style="47" customWidth="1"/>
    <col min="8" max="8" width="9.140625" style="47"/>
    <col min="9" max="12" width="13.7109375" style="47" customWidth="1"/>
    <col min="13" max="13" width="10.85546875" style="47" customWidth="1"/>
    <col min="14" max="14" width="9.140625" style="47"/>
    <col min="15" max="15" width="10" style="47" customWidth="1"/>
    <col min="16" max="16384" width="9.140625" style="47"/>
  </cols>
  <sheetData>
    <row r="1" spans="1:17" ht="13.5" thickBot="1"/>
    <row r="2" spans="1:17">
      <c r="B2" s="74"/>
      <c r="C2" s="75"/>
      <c r="D2" s="75"/>
      <c r="E2" s="75"/>
      <c r="F2" s="76"/>
      <c r="H2" s="74"/>
      <c r="I2" s="75"/>
      <c r="J2" s="75"/>
      <c r="K2" s="75"/>
      <c r="L2" s="75"/>
      <c r="M2" s="75"/>
      <c r="N2" s="75"/>
      <c r="O2" s="75"/>
      <c r="P2" s="76"/>
    </row>
    <row r="3" spans="1:17" s="70" customFormat="1" ht="24.75">
      <c r="B3" s="71"/>
      <c r="C3" s="638" t="s">
        <v>191</v>
      </c>
      <c r="D3" s="639"/>
      <c r="E3" s="637"/>
      <c r="F3" s="669" t="s">
        <v>247</v>
      </c>
      <c r="G3" s="640"/>
      <c r="H3" s="753" t="s">
        <v>223</v>
      </c>
      <c r="I3" s="754"/>
      <c r="J3" s="754"/>
      <c r="K3" s="754"/>
      <c r="L3" s="754"/>
      <c r="M3" s="754"/>
      <c r="N3" s="754"/>
      <c r="O3" s="754"/>
      <c r="P3" s="755" t="s">
        <v>263</v>
      </c>
    </row>
    <row r="4" spans="1:17" ht="12" customHeight="1" thickBot="1">
      <c r="B4" s="64"/>
      <c r="C4" s="44"/>
      <c r="D4" s="44"/>
      <c r="E4" s="44"/>
      <c r="F4" s="61"/>
      <c r="H4" s="1510"/>
      <c r="I4" s="1511"/>
      <c r="J4" s="1511"/>
      <c r="K4" s="1511"/>
      <c r="L4" s="1511"/>
      <c r="M4" s="1511"/>
      <c r="N4" s="1511"/>
      <c r="O4" s="1511"/>
      <c r="P4" s="1512"/>
    </row>
    <row r="5" spans="1:17" s="57" customFormat="1" ht="22.5" customHeight="1" thickBot="1">
      <c r="A5" s="376"/>
      <c r="B5" s="448"/>
      <c r="C5" s="740" t="s">
        <v>251</v>
      </c>
      <c r="D5" s="1500"/>
      <c r="E5" s="1501"/>
      <c r="F5" s="73"/>
      <c r="G5" s="70"/>
      <c r="H5" s="767" t="s">
        <v>842</v>
      </c>
      <c r="I5" s="768"/>
      <c r="J5" s="768"/>
      <c r="K5" s="768"/>
      <c r="L5" s="769"/>
      <c r="M5" s="770" t="s">
        <v>843</v>
      </c>
      <c r="N5" s="771"/>
      <c r="O5" s="770" t="s">
        <v>844</v>
      </c>
      <c r="P5" s="772"/>
      <c r="Q5" s="670"/>
    </row>
    <row r="6" spans="1:17" ht="22.5" customHeight="1" thickBot="1">
      <c r="A6" s="376"/>
      <c r="B6" s="448"/>
      <c r="C6" s="44"/>
      <c r="D6" s="44"/>
      <c r="E6" s="44"/>
      <c r="F6" s="61"/>
      <c r="G6" s="44"/>
      <c r="H6" s="442"/>
      <c r="I6" s="437"/>
      <c r="J6" s="437"/>
      <c r="K6" s="437"/>
      <c r="L6" s="437"/>
      <c r="M6" s="437"/>
      <c r="N6" s="437"/>
      <c r="O6" s="437"/>
      <c r="P6" s="439"/>
    </row>
    <row r="7" spans="1:17" ht="22.5" customHeight="1" thickBot="1">
      <c r="A7" s="376"/>
      <c r="B7" s="448"/>
      <c r="C7" s="741" t="s">
        <v>874</v>
      </c>
      <c r="D7" s="1515"/>
      <c r="E7" s="1516"/>
      <c r="F7" s="66"/>
      <c r="G7" s="44"/>
      <c r="H7" s="761" t="s">
        <v>985</v>
      </c>
      <c r="I7" s="756"/>
      <c r="J7" s="756"/>
      <c r="K7" s="756"/>
      <c r="L7" s="756"/>
      <c r="M7" s="756"/>
      <c r="N7" s="756"/>
      <c r="O7" s="756"/>
      <c r="P7" s="762"/>
    </row>
    <row r="8" spans="1:17" ht="22.5" customHeight="1" thickBot="1">
      <c r="B8" s="442"/>
      <c r="C8" s="484"/>
      <c r="D8" s="485"/>
      <c r="E8" s="486"/>
      <c r="F8" s="66"/>
      <c r="G8" s="437"/>
      <c r="H8" s="763" t="s">
        <v>978</v>
      </c>
      <c r="I8" s="758"/>
      <c r="J8" s="758"/>
      <c r="K8" s="758"/>
      <c r="L8" s="759"/>
      <c r="M8" s="1490"/>
      <c r="N8" s="1491"/>
      <c r="O8" s="1490"/>
      <c r="P8" s="1492"/>
    </row>
    <row r="9" spans="1:17" ht="22.5" customHeight="1">
      <c r="B9" s="64"/>
      <c r="C9" s="873" t="s">
        <v>953</v>
      </c>
      <c r="D9" s="742"/>
      <c r="E9" s="743"/>
      <c r="F9" s="61"/>
      <c r="G9" s="44"/>
      <c r="H9" s="764" t="s">
        <v>979</v>
      </c>
      <c r="I9" s="760"/>
      <c r="J9" s="760"/>
      <c r="K9" s="760"/>
      <c r="L9" s="757"/>
      <c r="M9" s="1490"/>
      <c r="N9" s="1491"/>
      <c r="O9" s="1490"/>
      <c r="P9" s="1492"/>
    </row>
    <row r="10" spans="1:17" ht="22.5" customHeight="1" thickBot="1">
      <c r="B10" s="442"/>
      <c r="C10" s="744" t="s">
        <v>871</v>
      </c>
      <c r="D10" s="745" t="s">
        <v>872</v>
      </c>
      <c r="E10" s="746"/>
      <c r="F10" s="439"/>
      <c r="G10" s="437"/>
      <c r="H10" s="764" t="s">
        <v>989</v>
      </c>
      <c r="I10" s="760"/>
      <c r="J10" s="760"/>
      <c r="K10" s="760"/>
      <c r="L10" s="757"/>
      <c r="M10" s="1490"/>
      <c r="N10" s="1491"/>
      <c r="O10" s="1490"/>
      <c r="P10" s="1492"/>
    </row>
    <row r="11" spans="1:17" ht="22.5" customHeight="1">
      <c r="B11" s="442"/>
      <c r="C11" s="737"/>
      <c r="D11" s="1506"/>
      <c r="E11" s="1507"/>
      <c r="F11" s="439"/>
      <c r="G11" s="437"/>
      <c r="H11" s="764" t="s">
        <v>845</v>
      </c>
      <c r="I11" s="760"/>
      <c r="J11" s="760"/>
      <c r="K11" s="760"/>
      <c r="L11" s="757"/>
      <c r="M11" s="1490"/>
      <c r="N11" s="1491"/>
      <c r="O11" s="1490"/>
      <c r="P11" s="1492"/>
    </row>
    <row r="12" spans="1:17" ht="22.5" customHeight="1">
      <c r="B12" s="64"/>
      <c r="C12" s="738"/>
      <c r="D12" s="1508"/>
      <c r="E12" s="1509"/>
      <c r="F12" s="61"/>
      <c r="G12" s="44"/>
      <c r="H12" s="764"/>
      <c r="I12" s="760"/>
      <c r="J12" s="760"/>
      <c r="K12" s="760"/>
      <c r="L12" s="757"/>
      <c r="M12" s="1490"/>
      <c r="N12" s="1491"/>
      <c r="O12" s="1490"/>
      <c r="P12" s="1492"/>
    </row>
    <row r="13" spans="1:17" ht="22.5" customHeight="1" thickBot="1">
      <c r="B13" s="64"/>
      <c r="C13" s="739"/>
      <c r="D13" s="1513"/>
      <c r="E13" s="1514"/>
      <c r="F13" s="61"/>
      <c r="G13" s="44"/>
      <c r="H13" s="761" t="s">
        <v>863</v>
      </c>
      <c r="I13" s="756"/>
      <c r="J13" s="756"/>
      <c r="K13" s="756"/>
      <c r="L13" s="756"/>
      <c r="M13" s="756"/>
      <c r="N13" s="756"/>
      <c r="O13" s="756"/>
      <c r="P13" s="762"/>
    </row>
    <row r="14" spans="1:17" ht="22.5" customHeight="1" thickBot="1">
      <c r="B14" s="442"/>
      <c r="C14" s="747" t="s">
        <v>834</v>
      </c>
      <c r="D14" s="1504">
        <f>SUM(D11:E13)</f>
        <v>0</v>
      </c>
      <c r="E14" s="1505"/>
      <c r="F14" s="439"/>
      <c r="G14" s="437"/>
      <c r="H14" s="764" t="s">
        <v>986</v>
      </c>
      <c r="I14" s="760"/>
      <c r="J14" s="760"/>
      <c r="K14" s="760"/>
      <c r="L14" s="757"/>
      <c r="M14" s="1490"/>
      <c r="N14" s="1491"/>
      <c r="O14" s="1490"/>
      <c r="P14" s="1492"/>
    </row>
    <row r="15" spans="1:17" ht="22.5" customHeight="1" thickBot="1">
      <c r="B15" s="442"/>
      <c r="C15" s="474"/>
      <c r="D15" s="480"/>
      <c r="E15" s="480"/>
      <c r="F15" s="439"/>
      <c r="G15" s="437"/>
      <c r="H15" s="764" t="s">
        <v>987</v>
      </c>
      <c r="I15" s="760"/>
      <c r="J15" s="760"/>
      <c r="K15" s="760"/>
      <c r="L15" s="757"/>
      <c r="M15" s="1490"/>
      <c r="N15" s="1491"/>
      <c r="O15" s="1490"/>
      <c r="P15" s="1492"/>
    </row>
    <row r="16" spans="1:17" ht="22.5" customHeight="1" thickBot="1">
      <c r="B16" s="442"/>
      <c r="C16" s="748" t="s">
        <v>873</v>
      </c>
      <c r="D16" s="1502">
        <f>IF('1. Application Form'!E69="",0,'1. Application Form'!E69)</f>
        <v>0</v>
      </c>
      <c r="E16" s="1503"/>
      <c r="F16" s="439"/>
      <c r="G16" s="437"/>
      <c r="H16" s="764" t="s">
        <v>876</v>
      </c>
      <c r="I16" s="760"/>
      <c r="J16" s="760"/>
      <c r="K16" s="760"/>
      <c r="L16" s="757"/>
      <c r="M16" s="1490"/>
      <c r="N16" s="1491"/>
      <c r="O16" s="1490"/>
      <c r="P16" s="1492"/>
    </row>
    <row r="17" spans="1:16" ht="22.5" customHeight="1" thickBot="1">
      <c r="A17" s="910" t="s">
        <v>984</v>
      </c>
      <c r="B17" s="442"/>
      <c r="C17" s="474"/>
      <c r="D17" s="481"/>
      <c r="E17" s="481"/>
      <c r="F17" s="439"/>
      <c r="G17" s="437"/>
      <c r="H17" s="764" t="s">
        <v>877</v>
      </c>
      <c r="I17" s="760"/>
      <c r="J17" s="760"/>
      <c r="K17" s="760"/>
      <c r="L17" s="757"/>
      <c r="M17" s="902"/>
      <c r="N17" s="903"/>
      <c r="O17" s="902"/>
      <c r="P17" s="904"/>
    </row>
    <row r="18" spans="1:16" ht="22.5" customHeight="1" thickBot="1">
      <c r="B18" s="442"/>
      <c r="C18" s="741" t="s">
        <v>875</v>
      </c>
      <c r="D18" s="1502">
        <f>D7-D14-D16</f>
        <v>0</v>
      </c>
      <c r="E18" s="1503"/>
      <c r="F18" s="439"/>
      <c r="G18" s="44"/>
      <c r="H18" s="763" t="s">
        <v>988</v>
      </c>
      <c r="I18" s="758"/>
      <c r="J18" s="758"/>
      <c r="K18" s="758"/>
      <c r="L18" s="759"/>
      <c r="M18" s="902"/>
      <c r="N18" s="903"/>
      <c r="O18" s="902"/>
      <c r="P18" s="904"/>
    </row>
    <row r="19" spans="1:16" ht="22.5" customHeight="1" thickBot="1">
      <c r="B19" s="64"/>
      <c r="C19" s="44"/>
      <c r="D19" s="44"/>
      <c r="E19" s="44"/>
      <c r="F19" s="61"/>
      <c r="G19" s="44"/>
      <c r="H19" s="764" t="s">
        <v>878</v>
      </c>
      <c r="I19" s="760"/>
      <c r="J19" s="760"/>
      <c r="K19" s="760"/>
      <c r="L19" s="757"/>
      <c r="M19" s="902"/>
      <c r="N19" s="903"/>
      <c r="O19" s="758"/>
      <c r="P19" s="765"/>
    </row>
    <row r="20" spans="1:16" ht="22.5" customHeight="1" thickBot="1">
      <c r="B20" s="64"/>
      <c r="C20" s="749" t="s">
        <v>954</v>
      </c>
      <c r="D20" s="750"/>
      <c r="E20" s="751"/>
      <c r="F20" s="61"/>
      <c r="G20" s="44"/>
      <c r="H20" s="764"/>
      <c r="I20" s="760"/>
      <c r="J20" s="760"/>
      <c r="K20" s="760"/>
      <c r="L20" s="757"/>
      <c r="M20" s="902"/>
      <c r="N20" s="903"/>
      <c r="O20" s="758"/>
      <c r="P20" s="765"/>
    </row>
    <row r="21" spans="1:16" ht="38.25" customHeight="1" thickBot="1">
      <c r="B21" s="64"/>
      <c r="C21" s="65" t="s">
        <v>219</v>
      </c>
      <c r="D21" s="1517" t="s">
        <v>220</v>
      </c>
      <c r="E21" s="1518"/>
      <c r="F21" s="61"/>
      <c r="G21" s="44"/>
      <c r="H21" s="766"/>
      <c r="I21" s="487"/>
      <c r="J21" s="487"/>
      <c r="K21" s="487"/>
      <c r="L21" s="487"/>
      <c r="M21" s="487"/>
      <c r="N21" s="487"/>
      <c r="O21" s="487"/>
      <c r="P21" s="491"/>
    </row>
    <row r="22" spans="1:16" ht="38.25" customHeight="1">
      <c r="B22" s="64"/>
      <c r="C22" s="450"/>
      <c r="D22" s="1270"/>
      <c r="E22" s="1272"/>
      <c r="F22" s="61"/>
      <c r="G22" s="44"/>
      <c r="H22" s="766"/>
      <c r="I22" s="487"/>
      <c r="J22" s="487"/>
      <c r="K22" s="487"/>
      <c r="L22" s="487"/>
      <c r="M22" s="487"/>
      <c r="N22" s="487"/>
      <c r="O22" s="487"/>
      <c r="P22" s="491"/>
    </row>
    <row r="23" spans="1:16" ht="38.25" customHeight="1">
      <c r="B23" s="64"/>
      <c r="C23" s="451"/>
      <c r="D23" s="1273"/>
      <c r="E23" s="1275"/>
      <c r="F23" s="61"/>
      <c r="G23" s="44"/>
      <c r="H23" s="500"/>
      <c r="I23" s="501"/>
      <c r="J23" s="501"/>
      <c r="K23" s="501"/>
      <c r="L23" s="501"/>
      <c r="M23" s="501"/>
      <c r="N23" s="501"/>
      <c r="O23" s="501"/>
      <c r="P23" s="502"/>
    </row>
    <row r="24" spans="1:16" ht="38.25" customHeight="1">
      <c r="B24" s="64"/>
      <c r="C24" s="451"/>
      <c r="D24" s="1273"/>
      <c r="E24" s="1275"/>
      <c r="F24" s="61"/>
      <c r="G24" s="44"/>
      <c r="H24" s="500"/>
      <c r="I24" s="501"/>
      <c r="J24" s="501"/>
      <c r="K24" s="501"/>
      <c r="L24" s="501"/>
      <c r="M24" s="501"/>
      <c r="N24" s="501"/>
      <c r="O24" s="501"/>
      <c r="P24" s="502"/>
    </row>
    <row r="25" spans="1:16" ht="38.25" customHeight="1">
      <c r="B25" s="64"/>
      <c r="C25" s="451"/>
      <c r="D25" s="1273"/>
      <c r="E25" s="1275"/>
      <c r="F25" s="61"/>
      <c r="G25" s="44"/>
      <c r="H25" s="500"/>
      <c r="I25" s="501"/>
      <c r="J25" s="501"/>
      <c r="K25" s="501"/>
      <c r="L25" s="501"/>
      <c r="M25" s="501"/>
      <c r="N25" s="501"/>
      <c r="O25" s="501"/>
      <c r="P25" s="502"/>
    </row>
    <row r="26" spans="1:16" ht="38.25" customHeight="1">
      <c r="B26" s="64"/>
      <c r="C26" s="451"/>
      <c r="D26" s="1273"/>
      <c r="E26" s="1275"/>
      <c r="F26" s="61"/>
      <c r="G26" s="44"/>
      <c r="H26" s="1497"/>
      <c r="I26" s="1498"/>
      <c r="J26" s="1498"/>
      <c r="K26" s="1498"/>
      <c r="L26" s="1498"/>
      <c r="M26" s="1498"/>
      <c r="N26" s="1498"/>
      <c r="O26" s="1498"/>
      <c r="P26" s="1499"/>
    </row>
    <row r="27" spans="1:16" ht="38.25" customHeight="1">
      <c r="B27" s="64"/>
      <c r="C27" s="451"/>
      <c r="D27" s="1273"/>
      <c r="E27" s="1275"/>
      <c r="F27" s="61"/>
      <c r="G27" s="44"/>
      <c r="H27" s="1497"/>
      <c r="I27" s="1498"/>
      <c r="J27" s="1498"/>
      <c r="K27" s="1498"/>
      <c r="L27" s="1498"/>
      <c r="M27" s="1498"/>
      <c r="N27" s="1498"/>
      <c r="O27" s="1498"/>
      <c r="P27" s="1499"/>
    </row>
    <row r="28" spans="1:16" ht="36.75" customHeight="1" thickBot="1">
      <c r="B28" s="64"/>
      <c r="C28" s="452"/>
      <c r="D28" s="1276"/>
      <c r="E28" s="1278"/>
      <c r="F28" s="61"/>
      <c r="G28" s="44"/>
      <c r="H28" s="1497"/>
      <c r="I28" s="1498"/>
      <c r="J28" s="1498"/>
      <c r="K28" s="1498"/>
      <c r="L28" s="1498"/>
      <c r="M28" s="1498"/>
      <c r="N28" s="1498"/>
      <c r="O28" s="1498"/>
      <c r="P28" s="1499"/>
    </row>
    <row r="29" spans="1:16" ht="12.75" customHeight="1" thickBot="1">
      <c r="B29" s="64"/>
      <c r="C29" s="44"/>
      <c r="D29" s="44"/>
      <c r="E29" s="44"/>
      <c r="F29" s="61"/>
      <c r="G29" s="44"/>
      <c r="H29" s="1497"/>
      <c r="I29" s="1498"/>
      <c r="J29" s="1498"/>
      <c r="K29" s="1498"/>
      <c r="L29" s="1498"/>
      <c r="M29" s="1498"/>
      <c r="N29" s="1498"/>
      <c r="O29" s="1498"/>
      <c r="P29" s="1499"/>
    </row>
    <row r="30" spans="1:16" ht="13.5" thickBot="1">
      <c r="B30" s="64"/>
      <c r="C30" s="749" t="s">
        <v>222</v>
      </c>
      <c r="D30" s="750"/>
      <c r="E30" s="751"/>
      <c r="F30" s="61"/>
      <c r="G30" s="44"/>
      <c r="H30" s="1497"/>
      <c r="I30" s="1498"/>
      <c r="J30" s="1498"/>
      <c r="K30" s="1498"/>
      <c r="L30" s="1498"/>
      <c r="M30" s="1498"/>
      <c r="N30" s="1498"/>
      <c r="O30" s="1498"/>
      <c r="P30" s="1499"/>
    </row>
    <row r="31" spans="1:16" ht="18" customHeight="1" thickBot="1">
      <c r="B31" s="64"/>
      <c r="C31" s="752" t="s">
        <v>248</v>
      </c>
      <c r="D31" s="1493" t="s">
        <v>221</v>
      </c>
      <c r="E31" s="1494"/>
      <c r="F31" s="61"/>
      <c r="G31" s="44"/>
      <c r="H31" s="1497"/>
      <c r="I31" s="1498"/>
      <c r="J31" s="1498"/>
      <c r="K31" s="1498"/>
      <c r="L31" s="1498"/>
      <c r="M31" s="1498"/>
      <c r="N31" s="1498"/>
      <c r="O31" s="1498"/>
      <c r="P31" s="1499"/>
    </row>
    <row r="32" spans="1:16" ht="18" customHeight="1">
      <c r="B32" s="64"/>
      <c r="C32" s="450"/>
      <c r="D32" s="1495"/>
      <c r="E32" s="1496"/>
      <c r="F32" s="61"/>
      <c r="G32" s="44"/>
      <c r="H32" s="1497"/>
      <c r="I32" s="1498"/>
      <c r="J32" s="1498"/>
      <c r="K32" s="1498"/>
      <c r="L32" s="1498"/>
      <c r="M32" s="1498"/>
      <c r="N32" s="1498"/>
      <c r="O32" s="1498"/>
      <c r="P32" s="1499"/>
    </row>
    <row r="33" spans="2:16" ht="18" customHeight="1">
      <c r="B33" s="64"/>
      <c r="C33" s="503"/>
      <c r="D33" s="1273"/>
      <c r="E33" s="1275"/>
      <c r="F33" s="61"/>
      <c r="G33" s="44"/>
      <c r="H33" s="1497"/>
      <c r="I33" s="1498"/>
      <c r="J33" s="1498"/>
      <c r="K33" s="1498"/>
      <c r="L33" s="1498"/>
      <c r="M33" s="1498"/>
      <c r="N33" s="1498"/>
      <c r="O33" s="1498"/>
      <c r="P33" s="1499"/>
    </row>
    <row r="34" spans="2:16" ht="18" customHeight="1">
      <c r="B34" s="64"/>
      <c r="C34" s="503"/>
      <c r="D34" s="1273"/>
      <c r="E34" s="1275"/>
      <c r="F34" s="61"/>
      <c r="G34" s="44"/>
      <c r="H34" s="1497"/>
      <c r="I34" s="1498"/>
      <c r="J34" s="1498"/>
      <c r="K34" s="1498"/>
      <c r="L34" s="1498"/>
      <c r="M34" s="1498"/>
      <c r="N34" s="1498"/>
      <c r="O34" s="1498"/>
      <c r="P34" s="1499"/>
    </row>
    <row r="35" spans="2:16" ht="18" customHeight="1">
      <c r="B35" s="64"/>
      <c r="C35" s="503"/>
      <c r="D35" s="1273"/>
      <c r="E35" s="1275"/>
      <c r="F35" s="61"/>
      <c r="G35" s="44"/>
      <c r="H35" s="1497"/>
      <c r="I35" s="1498"/>
      <c r="J35" s="1498"/>
      <c r="K35" s="1498"/>
      <c r="L35" s="1498"/>
      <c r="M35" s="1498"/>
      <c r="N35" s="1498"/>
      <c r="O35" s="1498"/>
      <c r="P35" s="1499"/>
    </row>
    <row r="36" spans="2:16" ht="18" customHeight="1">
      <c r="B36" s="64"/>
      <c r="C36" s="503"/>
      <c r="D36" s="1273"/>
      <c r="E36" s="1275"/>
      <c r="F36" s="61"/>
      <c r="G36" s="44"/>
      <c r="H36" s="1497"/>
      <c r="I36" s="1498"/>
      <c r="J36" s="1498"/>
      <c r="K36" s="1498"/>
      <c r="L36" s="1498"/>
      <c r="M36" s="1498"/>
      <c r="N36" s="1498"/>
      <c r="O36" s="1498"/>
      <c r="P36" s="1499"/>
    </row>
    <row r="37" spans="2:16" ht="18" customHeight="1">
      <c r="B37" s="64"/>
      <c r="C37" s="503"/>
      <c r="D37" s="1273"/>
      <c r="E37" s="1275"/>
      <c r="F37" s="61"/>
      <c r="G37" s="44"/>
      <c r="H37" s="1497"/>
      <c r="I37" s="1498"/>
      <c r="J37" s="1498"/>
      <c r="K37" s="1498"/>
      <c r="L37" s="1498"/>
      <c r="M37" s="1498"/>
      <c r="N37" s="1498"/>
      <c r="O37" s="1498"/>
      <c r="P37" s="1499"/>
    </row>
    <row r="38" spans="2:16" ht="18" customHeight="1">
      <c r="B38" s="64"/>
      <c r="C38" s="503"/>
      <c r="D38" s="1273"/>
      <c r="E38" s="1275"/>
      <c r="F38" s="61"/>
      <c r="G38" s="44"/>
      <c r="H38" s="1497"/>
      <c r="I38" s="1498"/>
      <c r="J38" s="1498"/>
      <c r="K38" s="1498"/>
      <c r="L38" s="1498"/>
      <c r="M38" s="1498"/>
      <c r="N38" s="1498"/>
      <c r="O38" s="1498"/>
      <c r="P38" s="1499"/>
    </row>
    <row r="39" spans="2:16" ht="18" customHeight="1">
      <c r="B39" s="64"/>
      <c r="C39" s="503"/>
      <c r="D39" s="1273"/>
      <c r="E39" s="1275"/>
      <c r="F39" s="61"/>
      <c r="G39" s="44"/>
      <c r="H39" s="1497"/>
      <c r="I39" s="1498"/>
      <c r="J39" s="1498"/>
      <c r="K39" s="1498"/>
      <c r="L39" s="1498"/>
      <c r="M39" s="1498"/>
      <c r="N39" s="1498"/>
      <c r="O39" s="1498"/>
      <c r="P39" s="1499"/>
    </row>
    <row r="40" spans="2:16" ht="18" customHeight="1">
      <c r="B40" s="64"/>
      <c r="C40" s="503"/>
      <c r="D40" s="1273"/>
      <c r="E40" s="1275"/>
      <c r="F40" s="61"/>
      <c r="G40" s="44"/>
      <c r="H40" s="1497"/>
      <c r="I40" s="1498"/>
      <c r="J40" s="1498"/>
      <c r="K40" s="1498"/>
      <c r="L40" s="1498"/>
      <c r="M40" s="1498"/>
      <c r="N40" s="1498"/>
      <c r="O40" s="1498"/>
      <c r="P40" s="1499"/>
    </row>
    <row r="41" spans="2:16" ht="18" customHeight="1">
      <c r="B41" s="64"/>
      <c r="C41" s="503"/>
      <c r="D41" s="1273"/>
      <c r="E41" s="1275"/>
      <c r="F41" s="61"/>
      <c r="G41" s="44"/>
      <c r="H41" s="1497"/>
      <c r="I41" s="1498"/>
      <c r="J41" s="1498"/>
      <c r="K41" s="1498"/>
      <c r="L41" s="1498"/>
      <c r="M41" s="1498"/>
      <c r="N41" s="1498"/>
      <c r="O41" s="1498"/>
      <c r="P41" s="1499"/>
    </row>
    <row r="42" spans="2:16" ht="18" customHeight="1">
      <c r="B42" s="64"/>
      <c r="C42" s="503"/>
      <c r="D42" s="1273"/>
      <c r="E42" s="1275"/>
      <c r="F42" s="61"/>
      <c r="G42" s="44"/>
      <c r="H42" s="500"/>
      <c r="I42" s="501"/>
      <c r="J42" s="501"/>
      <c r="K42" s="501"/>
      <c r="L42" s="501"/>
      <c r="M42" s="501"/>
      <c r="N42" s="501"/>
      <c r="O42" s="501"/>
      <c r="P42" s="502"/>
    </row>
    <row r="43" spans="2:16" ht="13.5" thickBot="1">
      <c r="B43" s="64"/>
      <c r="C43" s="452"/>
      <c r="D43" s="1276"/>
      <c r="E43" s="1278"/>
      <c r="F43" s="61"/>
      <c r="G43" s="44"/>
      <c r="H43" s="62"/>
      <c r="I43" s="63"/>
      <c r="J43" s="63"/>
      <c r="K43" s="63"/>
      <c r="L43" s="63"/>
      <c r="M43" s="63"/>
      <c r="N43" s="63"/>
      <c r="O43" s="63"/>
      <c r="P43" s="67"/>
    </row>
    <row r="44" spans="2:16" ht="5.25" customHeight="1" thickBot="1">
      <c r="B44" s="62"/>
      <c r="C44" s="63"/>
      <c r="D44" s="63"/>
      <c r="E44" s="63"/>
      <c r="F44" s="67"/>
      <c r="G44" s="44"/>
    </row>
  </sheetData>
  <sheetProtection password="A828" sheet="1" objects="1" scenarios="1" formatCells="0"/>
  <customSheetViews>
    <customSheetView guid="{C56B3D6B-3B98-4A17-BD3C-B9F218E372DD}" showPageBreaks="1" showGridLines="0" printArea="1" view="pageBreakPreview">
      <selection activeCell="T17" sqref="T17"/>
      <colBreaks count="1" manualBreakCount="1">
        <brk id="7" max="1048575" man="1"/>
      </colBreaks>
      <pageMargins left="0.7" right="0.7" top="0.75" bottom="0.75" header="0.3" footer="0.3"/>
      <printOptions horizontalCentered="1"/>
      <pageSetup scale="96" orientation="portrait" r:id="rId1"/>
    </customSheetView>
    <customSheetView guid="{108BB875-1A79-407F-97F6-6D743F46DF3B}" showPageBreaks="1" showGridLines="0" printArea="1" view="pageBreakPreview">
      <selection activeCell="T17" sqref="T17"/>
      <colBreaks count="1" manualBreakCount="1">
        <brk id="7" max="1048575" man="1"/>
      </colBreaks>
      <pageMargins left="0.7" right="0.7" top="0.75" bottom="0.75" header="0.3" footer="0.3"/>
      <printOptions horizontalCentered="1"/>
      <pageSetup scale="96" orientation="portrait" r:id="rId2"/>
    </customSheetView>
  </customSheetViews>
  <mergeCells count="62">
    <mergeCell ref="H35:P35"/>
    <mergeCell ref="H41:P41"/>
    <mergeCell ref="H36:P36"/>
    <mergeCell ref="H37:P37"/>
    <mergeCell ref="H38:P38"/>
    <mergeCell ref="H39:P39"/>
    <mergeCell ref="H40:P40"/>
    <mergeCell ref="H30:P30"/>
    <mergeCell ref="H31:P31"/>
    <mergeCell ref="H32:P32"/>
    <mergeCell ref="H33:P33"/>
    <mergeCell ref="H34:P34"/>
    <mergeCell ref="H4:P4"/>
    <mergeCell ref="D13:E13"/>
    <mergeCell ref="D7:E7"/>
    <mergeCell ref="D21:E21"/>
    <mergeCell ref="M8:N8"/>
    <mergeCell ref="M9:N9"/>
    <mergeCell ref="M10:N10"/>
    <mergeCell ref="O8:P8"/>
    <mergeCell ref="O9:P9"/>
    <mergeCell ref="O10:P10"/>
    <mergeCell ref="M14:N14"/>
    <mergeCell ref="M15:N15"/>
    <mergeCell ref="M16:N16"/>
    <mergeCell ref="O16:P16"/>
    <mergeCell ref="O14:P14"/>
    <mergeCell ref="O15:P15"/>
    <mergeCell ref="D5:E5"/>
    <mergeCell ref="D24:E24"/>
    <mergeCell ref="D25:E25"/>
    <mergeCell ref="D18:E18"/>
    <mergeCell ref="D14:E14"/>
    <mergeCell ref="D11:E11"/>
    <mergeCell ref="D12:E12"/>
    <mergeCell ref="D16:E16"/>
    <mergeCell ref="D34:E34"/>
    <mergeCell ref="D35:E35"/>
    <mergeCell ref="D41:E41"/>
    <mergeCell ref="D42:E42"/>
    <mergeCell ref="D43:E43"/>
    <mergeCell ref="D36:E36"/>
    <mergeCell ref="D37:E37"/>
    <mergeCell ref="D38:E38"/>
    <mergeCell ref="D39:E39"/>
    <mergeCell ref="D40:E40"/>
    <mergeCell ref="M11:N11"/>
    <mergeCell ref="O11:P11"/>
    <mergeCell ref="M12:N12"/>
    <mergeCell ref="O12:P12"/>
    <mergeCell ref="D33:E33"/>
    <mergeCell ref="D31:E31"/>
    <mergeCell ref="D32:E32"/>
    <mergeCell ref="D22:E22"/>
    <mergeCell ref="D23:E23"/>
    <mergeCell ref="D26:E26"/>
    <mergeCell ref="D27:E27"/>
    <mergeCell ref="D28:E28"/>
    <mergeCell ref="H26:P26"/>
    <mergeCell ref="H27:P27"/>
    <mergeCell ref="H28:P28"/>
    <mergeCell ref="H29:P29"/>
  </mergeCells>
  <dataValidations count="1">
    <dataValidation type="list" allowBlank="1" showInputMessage="1" sqref="D5:E5">
      <formula1>Choose_ContractType</formula1>
    </dataValidation>
  </dataValidations>
  <printOptions horizontalCentered="1"/>
  <pageMargins left="0.7" right="0.7" top="0.36" bottom="0.32" header="0.3" footer="0.3"/>
  <pageSetup scale="75" orientation="portrait" r:id="rId3"/>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X37"/>
  <sheetViews>
    <sheetView showGridLines="0" showRowColHeaders="0" zoomScale="90" zoomScaleNormal="90" zoomScaleSheetLayoutView="90" workbookViewId="0">
      <selection activeCell="F4" sqref="F4"/>
    </sheetView>
  </sheetViews>
  <sheetFormatPr defaultColWidth="9.140625" defaultRowHeight="12.75" outlineLevelCol="1"/>
  <cols>
    <col min="1" max="1" width="9.140625" style="47"/>
    <col min="2" max="2" width="6.85546875" style="47" customWidth="1"/>
    <col min="3" max="3" width="28.140625" style="47" customWidth="1"/>
    <col min="4" max="4" width="12.140625" style="47" customWidth="1"/>
    <col min="5" max="5" width="20.140625" style="47" customWidth="1"/>
    <col min="6" max="6" width="56.140625" style="47" customWidth="1"/>
    <col min="7" max="7" width="5.28515625" style="47" customWidth="1"/>
    <col min="8" max="8" width="6.85546875" style="47" customWidth="1"/>
    <col min="9" max="9" width="11.42578125" style="47" customWidth="1"/>
    <col min="10" max="10" width="11.28515625" style="47" customWidth="1"/>
    <col min="11" max="11" width="13.140625" style="47" customWidth="1"/>
    <col min="12" max="12" width="18.85546875" style="47" customWidth="1"/>
    <col min="13" max="13" width="11.7109375" style="47" customWidth="1"/>
    <col min="14" max="14" width="13.28515625" style="47" customWidth="1"/>
    <col min="15" max="15" width="16.85546875" style="47" customWidth="1"/>
    <col min="16" max="16" width="16.5703125" style="47" customWidth="1"/>
    <col min="17" max="17" width="12.85546875" style="47" hidden="1" customWidth="1" outlineLevel="1"/>
    <col min="18" max="18" width="12.140625" style="47" hidden="1" customWidth="1" outlineLevel="1"/>
    <col min="19" max="19" width="9.140625" style="47" collapsed="1"/>
    <col min="20" max="20" width="10.5703125" style="47" customWidth="1"/>
    <col min="21" max="21" width="17.7109375" style="47" customWidth="1"/>
    <col min="22" max="22" width="9.140625" style="47"/>
    <col min="23" max="23" width="12.42578125" style="47" customWidth="1"/>
    <col min="24" max="16384" width="9.140625" style="47"/>
  </cols>
  <sheetData>
    <row r="1" spans="1:20" ht="13.5" thickBot="1">
      <c r="G1" s="437"/>
      <c r="H1" s="437"/>
      <c r="Q1" s="912" t="s">
        <v>990</v>
      </c>
      <c r="R1" s="912" t="s">
        <v>990</v>
      </c>
    </row>
    <row r="2" spans="1:20" s="640" customFormat="1" ht="24.75">
      <c r="B2" s="642"/>
      <c r="C2" s="641" t="s">
        <v>193</v>
      </c>
      <c r="D2" s="641"/>
      <c r="E2" s="641"/>
      <c r="F2" s="643" t="s">
        <v>264</v>
      </c>
      <c r="G2" s="644"/>
      <c r="H2" s="783"/>
      <c r="I2" s="645"/>
      <c r="J2" s="646"/>
      <c r="K2" s="646"/>
      <c r="L2" s="646"/>
      <c r="M2" s="646"/>
      <c r="N2" s="646"/>
      <c r="O2" s="646"/>
      <c r="P2" s="647" t="s">
        <v>720</v>
      </c>
      <c r="Q2" s="784"/>
    </row>
    <row r="3" spans="1:20" ht="12" customHeight="1" thickBot="1">
      <c r="B3" s="442"/>
      <c r="C3" s="437"/>
      <c r="D3" s="437"/>
      <c r="E3" s="437"/>
      <c r="F3" s="437"/>
      <c r="G3" s="439"/>
      <c r="H3" s="437"/>
      <c r="I3" s="79"/>
      <c r="J3" s="437"/>
      <c r="K3" s="437"/>
      <c r="L3" s="437"/>
      <c r="M3" s="437"/>
      <c r="N3" s="437"/>
      <c r="O3" s="437"/>
      <c r="P3" s="439"/>
    </row>
    <row r="4" spans="1:20" s="57" customFormat="1" ht="24" customHeight="1" thickBot="1">
      <c r="A4" s="376"/>
      <c r="B4" s="448"/>
      <c r="C4" s="1557" t="s">
        <v>258</v>
      </c>
      <c r="D4" s="1558"/>
      <c r="E4" s="1559"/>
      <c r="F4" s="295">
        <v>0</v>
      </c>
      <c r="G4" s="440"/>
      <c r="H4" s="84"/>
      <c r="I4" s="1560" t="s">
        <v>259</v>
      </c>
      <c r="J4" s="1562"/>
      <c r="K4" s="1562"/>
      <c r="L4" s="1562"/>
      <c r="M4" s="1563"/>
      <c r="N4" s="1525">
        <v>0</v>
      </c>
      <c r="O4" s="1526"/>
      <c r="P4" s="1527"/>
      <c r="Q4" s="380"/>
      <c r="R4" s="376"/>
      <c r="S4" s="376"/>
    </row>
    <row r="5" spans="1:20" ht="9.9499999999999993" customHeight="1" thickBot="1">
      <c r="A5" s="380"/>
      <c r="B5" s="442"/>
      <c r="C5" s="437"/>
      <c r="D5" s="437"/>
      <c r="E5" s="84"/>
      <c r="F5" s="437"/>
      <c r="G5" s="439"/>
      <c r="H5" s="437"/>
      <c r="I5" s="442"/>
      <c r="J5" s="437"/>
      <c r="K5" s="437"/>
      <c r="L5" s="437"/>
      <c r="M5" s="437"/>
      <c r="N5" s="437"/>
      <c r="O5" s="437"/>
      <c r="P5" s="439"/>
    </row>
    <row r="6" spans="1:20" ht="47.25" customHeight="1" thickBot="1">
      <c r="A6" s="380"/>
      <c r="B6" s="442"/>
      <c r="C6" s="785" t="s">
        <v>249</v>
      </c>
      <c r="D6" s="877"/>
      <c r="E6" s="773"/>
      <c r="F6" s="438"/>
      <c r="G6" s="439"/>
      <c r="H6" s="437"/>
      <c r="I6" s="1560" t="s">
        <v>250</v>
      </c>
      <c r="J6" s="1561"/>
      <c r="K6" s="1547"/>
      <c r="L6" s="1548"/>
      <c r="M6" s="1548"/>
      <c r="N6" s="1548"/>
      <c r="O6" s="1548"/>
      <c r="P6" s="1549"/>
      <c r="Q6" s="57"/>
    </row>
    <row r="7" spans="1:20" ht="9.9499999999999993" customHeight="1" thickBot="1">
      <c r="A7" s="380"/>
      <c r="B7" s="442"/>
      <c r="C7" s="437"/>
      <c r="D7" s="437"/>
      <c r="E7" s="437"/>
      <c r="F7" s="437"/>
      <c r="G7" s="439"/>
      <c r="H7" s="437"/>
      <c r="I7" s="774"/>
      <c r="J7" s="697"/>
      <c r="K7" s="697"/>
      <c r="L7" s="697"/>
      <c r="M7" s="775"/>
      <c r="N7" s="775"/>
      <c r="O7" s="775"/>
      <c r="P7" s="891"/>
      <c r="Q7" s="45"/>
    </row>
    <row r="8" spans="1:20" ht="27.75" customHeight="1" thickBot="1">
      <c r="A8" s="380"/>
      <c r="B8" s="442"/>
      <c r="C8" s="1575" t="s">
        <v>224</v>
      </c>
      <c r="D8" s="1576"/>
      <c r="E8" s="1577"/>
      <c r="F8" s="1377"/>
      <c r="G8" s="443"/>
      <c r="H8" s="45"/>
      <c r="I8" s="1564" t="s">
        <v>852</v>
      </c>
      <c r="J8" s="1565"/>
      <c r="K8" s="1565"/>
      <c r="L8" s="776"/>
      <c r="M8" s="777"/>
      <c r="N8" s="777"/>
      <c r="O8" s="777"/>
      <c r="P8" s="892"/>
      <c r="Q8" s="376"/>
    </row>
    <row r="9" spans="1:20" ht="20.100000000000001" customHeight="1" thickBot="1">
      <c r="A9" s="380"/>
      <c r="B9" s="442"/>
      <c r="C9" s="1569" t="s">
        <v>225</v>
      </c>
      <c r="D9" s="1570"/>
      <c r="E9" s="1571"/>
      <c r="F9" s="786" t="s">
        <v>226</v>
      </c>
      <c r="G9" s="439"/>
      <c r="H9" s="45"/>
      <c r="I9" s="442"/>
      <c r="J9" s="437"/>
      <c r="K9" s="437"/>
      <c r="L9" s="437"/>
      <c r="M9" s="492"/>
      <c r="N9" s="492"/>
      <c r="O9" s="492"/>
      <c r="P9" s="893"/>
      <c r="Q9" s="380"/>
      <c r="R9" s="380"/>
      <c r="S9" s="380"/>
      <c r="T9" s="380"/>
    </row>
    <row r="10" spans="1:20" s="57" customFormat="1" ht="27.75" customHeight="1" thickBot="1">
      <c r="A10" s="376"/>
      <c r="B10" s="448"/>
      <c r="C10" s="1572"/>
      <c r="D10" s="1573"/>
      <c r="E10" s="1574"/>
      <c r="F10" s="476"/>
      <c r="G10" s="440"/>
      <c r="H10" s="708"/>
      <c r="I10" s="1552" t="s">
        <v>858</v>
      </c>
      <c r="J10" s="1553"/>
      <c r="K10" s="1553"/>
      <c r="L10" s="1553"/>
      <c r="M10" s="1553"/>
      <c r="N10" s="1553"/>
      <c r="O10" s="1553"/>
      <c r="P10" s="1554"/>
      <c r="Q10" s="797"/>
      <c r="R10" s="797"/>
      <c r="S10" s="380"/>
      <c r="T10" s="380"/>
    </row>
    <row r="11" spans="1:20" ht="27.75" customHeight="1">
      <c r="A11" s="380"/>
      <c r="B11" s="447"/>
      <c r="C11" s="1519"/>
      <c r="D11" s="1520"/>
      <c r="E11" s="1521"/>
      <c r="F11" s="453"/>
      <c r="G11" s="439"/>
      <c r="H11" s="45"/>
      <c r="I11" s="1539" t="s">
        <v>734</v>
      </c>
      <c r="J11" s="1540"/>
      <c r="K11" s="1523" t="s">
        <v>847</v>
      </c>
      <c r="L11" s="1522" t="s">
        <v>693</v>
      </c>
      <c r="M11" s="1522"/>
      <c r="N11" s="927" t="s">
        <v>257</v>
      </c>
      <c r="O11" s="1555" t="s">
        <v>879</v>
      </c>
      <c r="P11" s="1556"/>
      <c r="Q11" s="798" t="s">
        <v>991</v>
      </c>
      <c r="R11" s="798" t="s">
        <v>992</v>
      </c>
    </row>
    <row r="12" spans="1:20" ht="27.75" customHeight="1" thickBot="1">
      <c r="A12" s="380"/>
      <c r="B12" s="447"/>
      <c r="C12" s="1519"/>
      <c r="D12" s="1520"/>
      <c r="E12" s="1521"/>
      <c r="F12" s="453"/>
      <c r="G12" s="439"/>
      <c r="H12" s="45"/>
      <c r="I12" s="1541"/>
      <c r="J12" s="1542"/>
      <c r="K12" s="1524"/>
      <c r="L12" s="799" t="s">
        <v>597</v>
      </c>
      <c r="M12" s="800" t="s">
        <v>849</v>
      </c>
      <c r="N12" s="928" t="s">
        <v>850</v>
      </c>
      <c r="O12" s="802" t="s">
        <v>851</v>
      </c>
      <c r="P12" s="803" t="s">
        <v>880</v>
      </c>
      <c r="Q12" s="801" t="s">
        <v>848</v>
      </c>
      <c r="R12" s="801" t="s">
        <v>795</v>
      </c>
    </row>
    <row r="13" spans="1:20" ht="27.75" customHeight="1">
      <c r="A13" s="380"/>
      <c r="B13" s="447"/>
      <c r="C13" s="1519"/>
      <c r="D13" s="1520"/>
      <c r="E13" s="1521"/>
      <c r="F13" s="453"/>
      <c r="G13" s="439"/>
      <c r="H13" s="45"/>
      <c r="I13" s="1543"/>
      <c r="J13" s="1544"/>
      <c r="K13" s="673"/>
      <c r="L13" s="793"/>
      <c r="M13" s="794">
        <f>IF(OR(K13="",L13=""),0,L13/K13)</f>
        <v>0</v>
      </c>
      <c r="N13" s="383"/>
      <c r="O13" s="348"/>
      <c r="P13" s="379"/>
      <c r="Q13" s="795">
        <f>IF(L13="",0,N13/L13)</f>
        <v>0</v>
      </c>
      <c r="R13" s="895">
        <f>IFERROR('4. CHP System'!$J$7/K13,0)</f>
        <v>0</v>
      </c>
    </row>
    <row r="14" spans="1:20" ht="27.75" customHeight="1">
      <c r="A14" s="380"/>
      <c r="B14" s="447"/>
      <c r="C14" s="1519"/>
      <c r="D14" s="1520"/>
      <c r="E14" s="1521"/>
      <c r="F14" s="453"/>
      <c r="G14" s="439"/>
      <c r="H14" s="45"/>
      <c r="I14" s="1537" t="str">
        <f>RefApplication!G42</f>
        <v/>
      </c>
      <c r="J14" s="1538"/>
      <c r="K14" s="674"/>
      <c r="L14" s="347"/>
      <c r="M14" s="794">
        <f t="shared" ref="M14:M24" si="0">IF(OR(K14="",L14=""),0,L14/K14)</f>
        <v>0</v>
      </c>
      <c r="N14" s="384"/>
      <c r="O14" s="349"/>
      <c r="P14" s="378"/>
      <c r="Q14" s="795">
        <f t="shared" ref="Q14:Q24" si="1">IF(L14="",0,N14/L14)</f>
        <v>0</v>
      </c>
      <c r="R14" s="896">
        <f>IFERROR('4. CHP System'!$J$7/K14,0)</f>
        <v>0</v>
      </c>
    </row>
    <row r="15" spans="1:20" ht="27.75" customHeight="1">
      <c r="A15" s="380"/>
      <c r="B15" s="447"/>
      <c r="C15" s="1519"/>
      <c r="D15" s="1520"/>
      <c r="E15" s="1521"/>
      <c r="F15" s="453"/>
      <c r="G15" s="439"/>
      <c r="H15" s="437"/>
      <c r="I15" s="1537" t="str">
        <f>RefApplication!G43</f>
        <v/>
      </c>
      <c r="J15" s="1538"/>
      <c r="K15" s="674"/>
      <c r="L15" s="347"/>
      <c r="M15" s="794">
        <f t="shared" si="0"/>
        <v>0</v>
      </c>
      <c r="N15" s="384"/>
      <c r="O15" s="349"/>
      <c r="P15" s="378"/>
      <c r="Q15" s="795">
        <f t="shared" si="1"/>
        <v>0</v>
      </c>
      <c r="R15" s="896">
        <f>IFERROR('4. CHP System'!$J$7/K15,0)</f>
        <v>0</v>
      </c>
    </row>
    <row r="16" spans="1:20" ht="27.75" customHeight="1">
      <c r="A16" s="380"/>
      <c r="B16" s="447"/>
      <c r="C16" s="1519"/>
      <c r="D16" s="1520"/>
      <c r="E16" s="1521"/>
      <c r="F16" s="453"/>
      <c r="G16" s="439"/>
      <c r="H16" s="437"/>
      <c r="I16" s="1537" t="str">
        <f>RefApplication!G44</f>
        <v/>
      </c>
      <c r="J16" s="1538"/>
      <c r="K16" s="674"/>
      <c r="L16" s="347"/>
      <c r="M16" s="794">
        <f t="shared" si="0"/>
        <v>0</v>
      </c>
      <c r="N16" s="384"/>
      <c r="O16" s="349"/>
      <c r="P16" s="378"/>
      <c r="Q16" s="795">
        <f t="shared" si="1"/>
        <v>0</v>
      </c>
      <c r="R16" s="896">
        <f>IFERROR('4. CHP System'!$J$7/K16,0)</f>
        <v>0</v>
      </c>
    </row>
    <row r="17" spans="1:24" ht="27.75" customHeight="1">
      <c r="A17" s="380"/>
      <c r="B17" s="447"/>
      <c r="C17" s="1519"/>
      <c r="D17" s="1520"/>
      <c r="E17" s="1521"/>
      <c r="F17" s="453"/>
      <c r="G17" s="439"/>
      <c r="H17" s="437"/>
      <c r="I17" s="1537" t="str">
        <f>RefApplication!G45</f>
        <v/>
      </c>
      <c r="J17" s="1538"/>
      <c r="K17" s="674"/>
      <c r="L17" s="347"/>
      <c r="M17" s="794">
        <f t="shared" si="0"/>
        <v>0</v>
      </c>
      <c r="N17" s="384"/>
      <c r="O17" s="349"/>
      <c r="P17" s="378"/>
      <c r="Q17" s="795">
        <f t="shared" si="1"/>
        <v>0</v>
      </c>
      <c r="R17" s="896">
        <f>IFERROR('4. CHP System'!$J$7/K17,0)</f>
        <v>0</v>
      </c>
    </row>
    <row r="18" spans="1:24" ht="27.75" customHeight="1">
      <c r="B18" s="442"/>
      <c r="C18" s="1519"/>
      <c r="D18" s="1520"/>
      <c r="E18" s="1521"/>
      <c r="F18" s="453"/>
      <c r="G18" s="439"/>
      <c r="H18" s="437"/>
      <c r="I18" s="1537" t="str">
        <f>RefApplication!G46</f>
        <v/>
      </c>
      <c r="J18" s="1538"/>
      <c r="K18" s="674"/>
      <c r="L18" s="347"/>
      <c r="M18" s="794">
        <f t="shared" si="0"/>
        <v>0</v>
      </c>
      <c r="N18" s="384"/>
      <c r="O18" s="349"/>
      <c r="P18" s="378"/>
      <c r="Q18" s="795">
        <f t="shared" si="1"/>
        <v>0</v>
      </c>
      <c r="R18" s="896">
        <f>IFERROR('4. CHP System'!$J$7/K18,0)</f>
        <v>0</v>
      </c>
    </row>
    <row r="19" spans="1:24" ht="27.75" customHeight="1">
      <c r="B19" s="442"/>
      <c r="C19" s="1519"/>
      <c r="D19" s="1520"/>
      <c r="E19" s="1521"/>
      <c r="F19" s="453"/>
      <c r="G19" s="439"/>
      <c r="H19" s="437"/>
      <c r="I19" s="1537" t="str">
        <f>RefApplication!G47</f>
        <v/>
      </c>
      <c r="J19" s="1538"/>
      <c r="K19" s="674"/>
      <c r="L19" s="347"/>
      <c r="M19" s="794">
        <f t="shared" si="0"/>
        <v>0</v>
      </c>
      <c r="N19" s="384"/>
      <c r="O19" s="349"/>
      <c r="P19" s="378"/>
      <c r="Q19" s="795">
        <f t="shared" si="1"/>
        <v>0</v>
      </c>
      <c r="R19" s="896">
        <f>IFERROR('4. CHP System'!$J$7/K19,0)</f>
        <v>0</v>
      </c>
    </row>
    <row r="20" spans="1:24" ht="27.75" customHeight="1">
      <c r="B20" s="442"/>
      <c r="C20" s="1566"/>
      <c r="D20" s="1567"/>
      <c r="E20" s="1568"/>
      <c r="F20" s="453"/>
      <c r="G20" s="439"/>
      <c r="H20" s="437"/>
      <c r="I20" s="1537" t="str">
        <f>RefApplication!G48</f>
        <v/>
      </c>
      <c r="J20" s="1538"/>
      <c r="K20" s="674"/>
      <c r="L20" s="347"/>
      <c r="M20" s="794">
        <f t="shared" si="0"/>
        <v>0</v>
      </c>
      <c r="N20" s="384"/>
      <c r="O20" s="349"/>
      <c r="P20" s="378"/>
      <c r="Q20" s="795">
        <f t="shared" si="1"/>
        <v>0</v>
      </c>
      <c r="R20" s="896">
        <f>IFERROR('4. CHP System'!$J$7/K20,0)</f>
        <v>0</v>
      </c>
    </row>
    <row r="21" spans="1:24" ht="27.75" customHeight="1">
      <c r="B21" s="442"/>
      <c r="C21" s="1585"/>
      <c r="D21" s="1274"/>
      <c r="E21" s="1520"/>
      <c r="F21" s="496"/>
      <c r="G21" s="439"/>
      <c r="H21" s="437"/>
      <c r="I21" s="1537" t="str">
        <f>RefApplication!G49</f>
        <v/>
      </c>
      <c r="J21" s="1538"/>
      <c r="K21" s="674"/>
      <c r="L21" s="347"/>
      <c r="M21" s="794">
        <f t="shared" si="0"/>
        <v>0</v>
      </c>
      <c r="N21" s="384"/>
      <c r="O21" s="349"/>
      <c r="P21" s="378"/>
      <c r="Q21" s="795">
        <f t="shared" si="1"/>
        <v>0</v>
      </c>
      <c r="R21" s="896">
        <f>IFERROR('4. CHP System'!$J$7/K21,0)</f>
        <v>0</v>
      </c>
    </row>
    <row r="22" spans="1:24" ht="27.75" customHeight="1">
      <c r="B22" s="442"/>
      <c r="C22" s="1585"/>
      <c r="D22" s="1274"/>
      <c r="E22" s="1520"/>
      <c r="F22" s="899"/>
      <c r="G22" s="439"/>
      <c r="H22" s="437"/>
      <c r="I22" s="1537" t="str">
        <f>RefApplication!G50</f>
        <v/>
      </c>
      <c r="J22" s="1538"/>
      <c r="K22" s="674"/>
      <c r="L22" s="347"/>
      <c r="M22" s="794">
        <f t="shared" si="0"/>
        <v>0</v>
      </c>
      <c r="N22" s="384"/>
      <c r="O22" s="349"/>
      <c r="P22" s="378"/>
      <c r="Q22" s="795">
        <f t="shared" si="1"/>
        <v>0</v>
      </c>
      <c r="R22" s="896">
        <f>IFERROR('4. CHP System'!$J$7/K22,0)</f>
        <v>0</v>
      </c>
    </row>
    <row r="23" spans="1:24" ht="27.75" customHeight="1">
      <c r="B23" s="442"/>
      <c r="C23" s="906"/>
      <c r="D23" s="898"/>
      <c r="E23" s="905"/>
      <c r="F23" s="453"/>
      <c r="G23" s="439"/>
      <c r="H23" s="437"/>
      <c r="I23" s="1537" t="str">
        <f>RefApplication!G51</f>
        <v/>
      </c>
      <c r="J23" s="1538"/>
      <c r="K23" s="674"/>
      <c r="L23" s="347"/>
      <c r="M23" s="794">
        <f t="shared" si="0"/>
        <v>0</v>
      </c>
      <c r="N23" s="384"/>
      <c r="O23" s="349"/>
      <c r="P23" s="378"/>
      <c r="Q23" s="795">
        <f t="shared" si="1"/>
        <v>0</v>
      </c>
      <c r="R23" s="896">
        <f>IFERROR('4. CHP System'!$J$7/K23,0)</f>
        <v>0</v>
      </c>
    </row>
    <row r="24" spans="1:24" ht="27.75" customHeight="1" thickBot="1">
      <c r="B24" s="442"/>
      <c r="C24" s="475"/>
      <c r="D24" s="900"/>
      <c r="E24" s="483"/>
      <c r="F24" s="901"/>
      <c r="G24" s="439"/>
      <c r="H24" s="437"/>
      <c r="I24" s="1545" t="str">
        <f>RefApplication!G52</f>
        <v/>
      </c>
      <c r="J24" s="1546"/>
      <c r="K24" s="675"/>
      <c r="L24" s="377"/>
      <c r="M24" s="794">
        <f t="shared" si="0"/>
        <v>0</v>
      </c>
      <c r="N24" s="386"/>
      <c r="O24" s="350"/>
      <c r="P24" s="382"/>
      <c r="Q24" s="795">
        <f t="shared" si="1"/>
        <v>0</v>
      </c>
      <c r="R24" s="897">
        <f>IFERROR('4. CHP System'!$J$7/K24,0)</f>
        <v>0</v>
      </c>
    </row>
    <row r="25" spans="1:24" ht="27.75" customHeight="1" thickBot="1">
      <c r="B25" s="442"/>
      <c r="C25" s="437"/>
      <c r="D25" s="437"/>
      <c r="E25" s="437"/>
      <c r="F25" s="437"/>
      <c r="G25" s="439"/>
      <c r="H25" s="437"/>
      <c r="I25" s="882" t="s">
        <v>207</v>
      </c>
      <c r="J25" s="883"/>
      <c r="K25" s="788">
        <f>SUM(K13:K24)</f>
        <v>0</v>
      </c>
      <c r="L25" s="789">
        <f>SUM(L13:L24)</f>
        <v>0</v>
      </c>
      <c r="M25" s="385"/>
      <c r="N25" s="790">
        <f t="shared" ref="N25:O25" si="2">SUM(N13:N24)</f>
        <v>0</v>
      </c>
      <c r="O25" s="791">
        <f t="shared" si="2"/>
        <v>0</v>
      </c>
      <c r="P25" s="792">
        <f>SUM(P13:P24)</f>
        <v>0</v>
      </c>
      <c r="Q25" s="796">
        <f>SUM(Q13:Q24)</f>
        <v>0</v>
      </c>
      <c r="R25" s="894">
        <f>AVERAGE(R13:R24)</f>
        <v>0</v>
      </c>
    </row>
    <row r="26" spans="1:24" ht="18" customHeight="1" thickBot="1">
      <c r="B26" s="442"/>
      <c r="C26" s="785" t="s">
        <v>284</v>
      </c>
      <c r="D26" s="877"/>
      <c r="E26" s="1586"/>
      <c r="F26" s="1587"/>
      <c r="G26" s="439"/>
      <c r="H26" s="45"/>
      <c r="I26" s="1550"/>
      <c r="J26" s="1551"/>
      <c r="K26" s="926"/>
      <c r="L26" s="437"/>
      <c r="M26" s="437"/>
      <c r="N26" s="1528" t="s">
        <v>881</v>
      </c>
      <c r="O26" s="1529"/>
      <c r="P26" s="1530"/>
      <c r="Q26" s="380"/>
    </row>
    <row r="27" spans="1:24" ht="24.95" customHeight="1" thickBot="1">
      <c r="B27" s="442"/>
      <c r="G27" s="439"/>
      <c r="H27" s="45"/>
      <c r="I27" s="1564" t="s">
        <v>853</v>
      </c>
      <c r="J27" s="1565"/>
      <c r="K27" s="1565"/>
      <c r="L27" s="1588"/>
      <c r="M27" s="116"/>
      <c r="N27" s="1531"/>
      <c r="O27" s="1532"/>
      <c r="P27" s="1533"/>
      <c r="Q27" s="380"/>
    </row>
    <row r="28" spans="1:24" s="778" customFormat="1" ht="18.75" customHeight="1" thickBot="1">
      <c r="B28" s="779"/>
      <c r="C28" s="881" t="s">
        <v>883</v>
      </c>
      <c r="D28" s="787" t="s">
        <v>884</v>
      </c>
      <c r="E28" s="1589" t="s">
        <v>660</v>
      </c>
      <c r="F28" s="1590"/>
      <c r="G28" s="780"/>
      <c r="H28" s="781"/>
      <c r="I28" s="442"/>
      <c r="J28" s="437"/>
      <c r="K28" s="437"/>
      <c r="L28" s="437"/>
      <c r="M28" s="519"/>
      <c r="N28" s="1534"/>
      <c r="O28" s="1535"/>
      <c r="P28" s="1536"/>
      <c r="Q28" s="782"/>
      <c r="T28" s="47"/>
      <c r="U28" s="47"/>
      <c r="V28" s="47"/>
      <c r="W28" s="47"/>
      <c r="X28" s="47"/>
    </row>
    <row r="29" spans="1:24" s="60" customFormat="1" ht="49.5" customHeight="1" thickBot="1">
      <c r="B29" s="77"/>
      <c r="C29" s="878" t="s">
        <v>882</v>
      </c>
      <c r="D29" s="874"/>
      <c r="E29" s="1591"/>
      <c r="F29" s="1592"/>
      <c r="G29" s="78"/>
      <c r="H29" s="781"/>
      <c r="I29" s="1582" t="s">
        <v>857</v>
      </c>
      <c r="J29" s="1583"/>
      <c r="K29" s="1583"/>
      <c r="L29" s="1583"/>
      <c r="M29" s="1583"/>
      <c r="N29" s="1583"/>
      <c r="O29" s="1583"/>
      <c r="P29" s="1584"/>
      <c r="Q29" s="380"/>
      <c r="T29" s="47"/>
      <c r="U29" s="47"/>
      <c r="V29" s="47"/>
      <c r="W29" s="47"/>
      <c r="X29" s="47"/>
    </row>
    <row r="30" spans="1:24" ht="49.5" customHeight="1">
      <c r="B30" s="442"/>
      <c r="C30" s="879" t="s">
        <v>854</v>
      </c>
      <c r="D30" s="875"/>
      <c r="E30" s="1578"/>
      <c r="F30" s="1579"/>
      <c r="G30" s="439"/>
      <c r="H30" s="437"/>
      <c r="I30" s="488"/>
      <c r="J30" s="489"/>
      <c r="K30" s="489"/>
      <c r="L30" s="489"/>
      <c r="M30" s="489"/>
      <c r="N30" s="489"/>
      <c r="O30" s="489"/>
      <c r="P30" s="490"/>
      <c r="Q30" s="380"/>
      <c r="R30" s="380"/>
    </row>
    <row r="31" spans="1:24" ht="49.5" customHeight="1">
      <c r="B31" s="442"/>
      <c r="C31" s="879" t="s">
        <v>855</v>
      </c>
      <c r="D31" s="875"/>
      <c r="E31" s="1578"/>
      <c r="F31" s="1579"/>
      <c r="G31" s="439"/>
      <c r="H31" s="437"/>
      <c r="I31" s="448"/>
      <c r="J31" s="487"/>
      <c r="K31" s="487"/>
      <c r="L31" s="487"/>
      <c r="M31" s="487"/>
      <c r="N31" s="487"/>
      <c r="O31" s="487"/>
      <c r="P31" s="491"/>
      <c r="Q31" s="381"/>
      <c r="R31" s="381"/>
    </row>
    <row r="32" spans="1:24" ht="49.5" customHeight="1" thickBot="1">
      <c r="B32" s="442"/>
      <c r="C32" s="880" t="s">
        <v>856</v>
      </c>
      <c r="D32" s="876"/>
      <c r="E32" s="1580"/>
      <c r="F32" s="1581"/>
      <c r="G32" s="439"/>
      <c r="H32" s="437"/>
      <c r="I32" s="447"/>
      <c r="J32" s="45"/>
      <c r="K32" s="45"/>
      <c r="L32" s="45"/>
      <c r="M32" s="45"/>
      <c r="N32" s="45"/>
      <c r="O32" s="45"/>
      <c r="P32" s="443"/>
      <c r="Q32" s="380"/>
      <c r="R32" s="380"/>
    </row>
    <row r="33" spans="2:18" ht="35.25" customHeight="1">
      <c r="B33" s="442"/>
      <c r="G33" s="439"/>
      <c r="H33" s="437"/>
      <c r="I33" s="447"/>
      <c r="J33" s="45"/>
      <c r="K33" s="45"/>
      <c r="L33" s="45"/>
      <c r="M33" s="45"/>
      <c r="N33" s="45"/>
      <c r="O33" s="45"/>
      <c r="P33" s="443"/>
      <c r="Q33" s="380"/>
      <c r="R33" s="380"/>
    </row>
    <row r="34" spans="2:18" ht="33.75" customHeight="1" thickBot="1">
      <c r="B34" s="62"/>
      <c r="C34" s="63"/>
      <c r="D34" s="63"/>
      <c r="E34" s="63"/>
      <c r="F34" s="63"/>
      <c r="G34" s="67"/>
      <c r="H34" s="437"/>
      <c r="I34" s="477"/>
      <c r="J34" s="478"/>
      <c r="K34" s="478"/>
      <c r="L34" s="478"/>
      <c r="M34" s="478"/>
      <c r="N34" s="478"/>
      <c r="O34" s="478"/>
      <c r="P34" s="479"/>
      <c r="Q34" s="380"/>
      <c r="R34" s="380"/>
    </row>
    <row r="35" spans="2:18" ht="18" customHeight="1">
      <c r="H35" s="437"/>
    </row>
    <row r="36" spans="2:18" ht="18" customHeight="1">
      <c r="H36" s="437"/>
    </row>
    <row r="37" spans="2:18">
      <c r="H37" s="437"/>
    </row>
  </sheetData>
  <sheetProtection password="A828" sheet="1" objects="1" scenarios="1" formatCells="0"/>
  <customSheetViews>
    <customSheetView guid="{C56B3D6B-3B98-4A17-BD3C-B9F218E372DD}" scale="90" showPageBreaks="1" showGridLines="0" printArea="1" topLeftCell="A10">
      <selection activeCell="K14" sqref="K14"/>
      <colBreaks count="1" manualBreakCount="1">
        <brk id="6" min="1" max="37" man="1"/>
      </colBreaks>
      <pageMargins left="0.7" right="0.7" top="0.75" bottom="0.75" header="0.3" footer="0.3"/>
      <printOptions horizontalCentered="1"/>
      <pageSetup scale="57" orientation="portrait" r:id="rId1"/>
    </customSheetView>
    <customSheetView guid="{108BB875-1A79-407F-97F6-6D743F46DF3B}" scale="90" showPageBreaks="1" showGridLines="0" printArea="1" topLeftCell="A10">
      <selection activeCell="K14" sqref="K14"/>
      <colBreaks count="1" manualBreakCount="1">
        <brk id="6" min="1" max="37" man="1"/>
      </colBreaks>
      <pageMargins left="0.7" right="0.7" top="0.75" bottom="0.75" header="0.3" footer="0.3"/>
      <printOptions horizontalCentered="1"/>
      <pageSetup scale="57" orientation="portrait" r:id="rId2"/>
    </customSheetView>
  </customSheetViews>
  <mergeCells count="48">
    <mergeCell ref="E30:F30"/>
    <mergeCell ref="E31:F31"/>
    <mergeCell ref="E32:F32"/>
    <mergeCell ref="I29:P29"/>
    <mergeCell ref="C21:E21"/>
    <mergeCell ref="E26:F26"/>
    <mergeCell ref="I27:L27"/>
    <mergeCell ref="E28:F28"/>
    <mergeCell ref="E29:F29"/>
    <mergeCell ref="C22:E22"/>
    <mergeCell ref="C15:E15"/>
    <mergeCell ref="C16:E16"/>
    <mergeCell ref="C17:E17"/>
    <mergeCell ref="I17:J17"/>
    <mergeCell ref="I18:J18"/>
    <mergeCell ref="C18:E18"/>
    <mergeCell ref="K6:P6"/>
    <mergeCell ref="I26:J26"/>
    <mergeCell ref="I10:P10"/>
    <mergeCell ref="O11:P11"/>
    <mergeCell ref="C4:E4"/>
    <mergeCell ref="I6:J6"/>
    <mergeCell ref="I4:M4"/>
    <mergeCell ref="I8:K8"/>
    <mergeCell ref="C20:E20"/>
    <mergeCell ref="C9:E9"/>
    <mergeCell ref="C10:E10"/>
    <mergeCell ref="C11:E11"/>
    <mergeCell ref="C12:E12"/>
    <mergeCell ref="C19:E19"/>
    <mergeCell ref="C8:F8"/>
    <mergeCell ref="C13:E13"/>
    <mergeCell ref="C14:E14"/>
    <mergeCell ref="L11:M11"/>
    <mergeCell ref="K11:K12"/>
    <mergeCell ref="N4:P4"/>
    <mergeCell ref="N26:P28"/>
    <mergeCell ref="I22:J22"/>
    <mergeCell ref="I23:J23"/>
    <mergeCell ref="I11:J12"/>
    <mergeCell ref="I13:J13"/>
    <mergeCell ref="I14:J14"/>
    <mergeCell ref="I15:J15"/>
    <mergeCell ref="I16:J16"/>
    <mergeCell ref="I19:J19"/>
    <mergeCell ref="I20:J20"/>
    <mergeCell ref="I21:J21"/>
    <mergeCell ref="I24:J24"/>
  </mergeCells>
  <dataValidations count="6">
    <dataValidation type="decimal" allowBlank="1" showInputMessage="1" showErrorMessage="1" error="The program requires a minimum warranty of 5 years" prompt="Five year minimum warranty required" sqref="L8">
      <formula1>5</formula1>
      <formula2>100</formula2>
    </dataValidation>
    <dataValidation allowBlank="1" showInputMessage="1" showErrorMessage="1" prompt="Account for supplier guarantee, planned and unplanned maintenance downtime" sqref="D29"/>
    <dataValidation allowBlank="1" showInputMessage="1" showErrorMessage="1" prompt="Account for reliability of fuel supply. Should be 100% if system is connected to a natural gas distribution system and less than 100% if connected to biogas or other locally-produced gas" sqref="D30"/>
    <dataValidation allowBlank="1" showInputMessage="1" showErrorMessage="1" prompt="Account for times (nights, winters, etc.) when generator will need to be throttled back to avoid exporting power. Should be 100% if electrical load is always greater than generator capacity" sqref="D31"/>
    <dataValidation allowBlank="1" showInputMessage="1" showErrorMessage="1" prompt="Account for times (nights, winters, etc.) when generator will need to be throttled back to follow thermal load. Should be 100% if excess heat is always dumped" sqref="D32"/>
    <dataValidation type="list" allowBlank="1" showInputMessage="1" showErrorMessage="1" sqref="I13:J13">
      <formula1>Choose_Month</formula1>
    </dataValidation>
  </dataValidations>
  <printOptions horizontalCentered="1"/>
  <pageMargins left="0.57999999999999996" right="0.42" top="0.47" bottom="0.49" header="0.3" footer="0.3"/>
  <pageSetup scale="70" orientation="portrait" r:id="rId3"/>
  <colBreaks count="1" manualBreakCount="1">
    <brk id="7" min="1" max="37"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80</vt:i4>
      </vt:variant>
    </vt:vector>
  </HeadingPairs>
  <TitlesOfParts>
    <vt:vector size="102" baseType="lpstr">
      <vt:lpstr>Program Instructions</vt:lpstr>
      <vt:lpstr>Eligible Measures &amp; Incentives</vt:lpstr>
      <vt:lpstr>Cover</vt:lpstr>
      <vt:lpstr>1. Application Form</vt:lpstr>
      <vt:lpstr>2. Host Facility</vt:lpstr>
      <vt:lpstr>3. Primary Cont'r Experience</vt:lpstr>
      <vt:lpstr>4. CHP System</vt:lpstr>
      <vt:lpstr>5. Project Implementation</vt:lpstr>
      <vt:lpstr>6. Project Operation</vt:lpstr>
      <vt:lpstr>Summary</vt:lpstr>
      <vt:lpstr>TRC Tool</vt:lpstr>
      <vt:lpstr>Pepco Values</vt:lpstr>
      <vt:lpstr>Delmarva Values</vt:lpstr>
      <vt:lpstr>Logos&amp;Administrator Instruction</vt:lpstr>
      <vt:lpstr>PepcoT&amp;C</vt:lpstr>
      <vt:lpstr>DelmarvaT&amp;C</vt:lpstr>
      <vt:lpstr>TRC Instructions</vt:lpstr>
      <vt:lpstr>TRC Instructions </vt:lpstr>
      <vt:lpstr>Pepco Measures</vt:lpstr>
      <vt:lpstr>Delmarva Measures</vt:lpstr>
      <vt:lpstr>RefApplication</vt:lpstr>
      <vt:lpstr>Change Log</vt:lpstr>
      <vt:lpstr>BusinessTypeLookup</vt:lpstr>
      <vt:lpstr>Cap_CHP</vt:lpstr>
      <vt:lpstr>CapacityCap</vt:lpstr>
      <vt:lpstr>CapacityCost_Flag</vt:lpstr>
      <vt:lpstr>CapacityIncentive_Flag</vt:lpstr>
      <vt:lpstr>CapacityIncentive_GE250</vt:lpstr>
      <vt:lpstr>CapacityIncentive_Initial</vt:lpstr>
      <vt:lpstr>CapacityIncentive_LT250</vt:lpstr>
      <vt:lpstr>Choice_Agriculture</vt:lpstr>
      <vt:lpstr>Choice_Education</vt:lpstr>
      <vt:lpstr>Choice_Government</vt:lpstr>
      <vt:lpstr>Choice_HealthCare</vt:lpstr>
      <vt:lpstr>Choice_HeathCare</vt:lpstr>
      <vt:lpstr>Choice_Individual</vt:lpstr>
      <vt:lpstr>Choice_Industrial</vt:lpstr>
      <vt:lpstr>Choice_LargeCommercial</vt:lpstr>
      <vt:lpstr>Choice_NonProfit</vt:lpstr>
      <vt:lpstr>Choice_SmallCommercial</vt:lpstr>
      <vt:lpstr>Choose_BuildingType</vt:lpstr>
      <vt:lpstr>Choose_BusinessTypeGeneral</vt:lpstr>
      <vt:lpstr>Choose_CompanyStatus</vt:lpstr>
      <vt:lpstr>Choose_CompanyType</vt:lpstr>
      <vt:lpstr>Choose_ContractType</vt:lpstr>
      <vt:lpstr>Choose_DaysPerWeek</vt:lpstr>
      <vt:lpstr>Choose_ExistingNew</vt:lpstr>
      <vt:lpstr>Choose_Fuel</vt:lpstr>
      <vt:lpstr>Choose_Fuel2</vt:lpstr>
      <vt:lpstr>Choose_HowHeard</vt:lpstr>
      <vt:lpstr>Choose_MasterElectrician</vt:lpstr>
      <vt:lpstr>Choose_Month</vt:lpstr>
      <vt:lpstr>Choose_NewConstruction</vt:lpstr>
      <vt:lpstr>Choose_Number</vt:lpstr>
      <vt:lpstr>Choose_OwnRent</vt:lpstr>
      <vt:lpstr>Choose_Payee</vt:lpstr>
      <vt:lpstr>Choose_ProjectType</vt:lpstr>
      <vt:lpstr>Choose_ProjectTypeNC</vt:lpstr>
      <vt:lpstr>Choose_QuarterYear</vt:lpstr>
      <vt:lpstr>Choose_ReUpgrades</vt:lpstr>
      <vt:lpstr>Choose_ShiftPattern</vt:lpstr>
      <vt:lpstr>Choose_ThermalOutput</vt:lpstr>
      <vt:lpstr>Choose_ThermalOutputForm</vt:lpstr>
      <vt:lpstr>Choose_Utility</vt:lpstr>
      <vt:lpstr>Choose_Year</vt:lpstr>
      <vt:lpstr>Choose_YesNo</vt:lpstr>
      <vt:lpstr>CompanyName</vt:lpstr>
      <vt:lpstr>CostCap_CHP</vt:lpstr>
      <vt:lpstr>HowHeardLookup</vt:lpstr>
      <vt:lpstr>Incentive_kW_GtThreshold</vt:lpstr>
      <vt:lpstr>Incentive_kW_LEThreshold</vt:lpstr>
      <vt:lpstr>kWCost</vt:lpstr>
      <vt:lpstr>kWhCost</vt:lpstr>
      <vt:lpstr>Lookup_LHVtoHHVConversion</vt:lpstr>
      <vt:lpstr>Lookup_Month</vt:lpstr>
      <vt:lpstr>Measure</vt:lpstr>
      <vt:lpstr>MeasureTableCHP</vt:lpstr>
      <vt:lpstr>PaymentLookup</vt:lpstr>
      <vt:lpstr>'1. Application Form'!Print_Area</vt:lpstr>
      <vt:lpstr>'2. Host Facility'!Print_Area</vt:lpstr>
      <vt:lpstr>'3. Primary Cont''r Experience'!Print_Area</vt:lpstr>
      <vt:lpstr>'4. CHP System'!Print_Area</vt:lpstr>
      <vt:lpstr>'5. Project Implementation'!Print_Area</vt:lpstr>
      <vt:lpstr>'6. Project Operation'!Print_Area</vt:lpstr>
      <vt:lpstr>Cover!Print_Area</vt:lpstr>
      <vt:lpstr>'DelmarvaT&amp;C'!Print_Area</vt:lpstr>
      <vt:lpstr>'Eligible Measures &amp; Incentives'!Print_Area</vt:lpstr>
      <vt:lpstr>'PepcoT&amp;C'!Print_Area</vt:lpstr>
      <vt:lpstr>'Program Instructions'!Print_Area</vt:lpstr>
      <vt:lpstr>'TRC Instructions'!Print_Area</vt:lpstr>
      <vt:lpstr>'TRC Instructions '!Print_Area</vt:lpstr>
      <vt:lpstr>'TRC Tool'!Print_Area</vt:lpstr>
      <vt:lpstr>ProductionCap</vt:lpstr>
      <vt:lpstr>ProductionCost_Flag</vt:lpstr>
      <vt:lpstr>ProductionIncentive</vt:lpstr>
      <vt:lpstr>ProductionIncentive_Flag</vt:lpstr>
      <vt:lpstr>Program</vt:lpstr>
      <vt:lpstr>Sector</vt:lpstr>
      <vt:lpstr>Threshold</vt:lpstr>
      <vt:lpstr>Utility_Name</vt:lpstr>
      <vt:lpstr>Utility_Name_Cap</vt:lpstr>
      <vt:lpstr>VendorName</vt:lpstr>
    </vt:vector>
  </TitlesOfParts>
  <Company>Lockheed Martin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jarichter</dc:creator>
  <cp:lastModifiedBy>Judith Richter</cp:lastModifiedBy>
  <cp:lastPrinted>2018-02-22T19:47:21Z</cp:lastPrinted>
  <dcterms:created xsi:type="dcterms:W3CDTF">2012-07-10T23:47:52Z</dcterms:created>
  <dcterms:modified xsi:type="dcterms:W3CDTF">2018-04-24T23:00:55Z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Author">
    <vt:lpwstr>ACCT04\wsteigel</vt:lpwstr>
  </property>
  <property fmtid="{D5CDD505-2E9C-101B-9397-08002B2CF9AE}" pid="3" name="Document Sensitivity">
    <vt:lpwstr>1</vt:lpwstr>
  </property>
  <property fmtid="{D5CDD505-2E9C-101B-9397-08002B2CF9AE}" pid="4" name="ThirdParty">
    <vt:lpwstr/>
  </property>
  <property fmtid="{D5CDD505-2E9C-101B-9397-08002B2CF9AE}" pid="5" name="OCI Restriction">
    <vt:bool>false</vt:bool>
  </property>
  <property fmtid="{D5CDD505-2E9C-101B-9397-08002B2CF9AE}" pid="6" name="OCI Additional Info">
    <vt:lpwstr/>
  </property>
  <property fmtid="{D5CDD505-2E9C-101B-9397-08002B2CF9AE}" pid="7" name="Allow Header Overwrite">
    <vt:bool>true</vt:bool>
  </property>
  <property fmtid="{D5CDD505-2E9C-101B-9397-08002B2CF9AE}" pid="8" name="Allow Footer Overwrite">
    <vt:bool>true</vt:bool>
  </property>
  <property fmtid="{D5CDD505-2E9C-101B-9397-08002B2CF9AE}" pid="9" name="Multiple Selected">
    <vt:lpwstr>-1</vt:lpwstr>
  </property>
  <property fmtid="{D5CDD505-2E9C-101B-9397-08002B2CF9AE}" pid="10" name="SIPLongWording">
    <vt:lpwstr/>
  </property>
  <property fmtid="{D5CDD505-2E9C-101B-9397-08002B2CF9AE}" pid="11" name="checkedProgramsCount">
    <vt:i4>0</vt:i4>
  </property>
  <property fmtid="{D5CDD505-2E9C-101B-9397-08002B2CF9AE}" pid="12" name="ExpCountry">
    <vt:lpwstr/>
  </property>
</Properties>
</file>